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trlProps/ctrlProp3.xml" ContentType="application/vnd.ms-excel.controlproperti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4.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trlProps/ctrlProp5.xml" ContentType="application/vnd.ms-excel.controlpropertie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mc:AlternateContent xmlns:mc="http://schemas.openxmlformats.org/markup-compatibility/2006">
    <mc:Choice Requires="x15">
      <x15ac:absPath xmlns:x15ac="http://schemas.microsoft.com/office/spreadsheetml/2010/11/ac" url="E:\soumya\April-June 2022\investor update\files\"/>
    </mc:Choice>
  </mc:AlternateContent>
  <xr:revisionPtr revIDLastSave="0" documentId="8_{B8B7D05A-5F56-468F-8995-63D47C0A81F0}" xr6:coauthVersionLast="47" xr6:coauthVersionMax="47" xr10:uidLastSave="{00000000-0000-0000-0000-000000000000}"/>
  <bookViews>
    <workbookView xWindow="-120" yWindow="-120" windowWidth="20730" windowHeight="11160"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PAC_Public" sheetId="42" state="hidden" r:id="rId35"/>
    <sheet name="Unclaimed_Public" sheetId="43" state="hidden" r:id="rId36"/>
    <sheet name="TextBlock" sheetId="46" state="hidden" r:id="rId37"/>
  </sheet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5" i="38" l="1"/>
  <c r="S15" i="38"/>
  <c r="M15" i="38"/>
  <c r="O15" i="38" s="1"/>
  <c r="K15" i="38"/>
  <c r="V15" i="28" l="1"/>
  <c r="S15" i="28"/>
  <c r="M15" i="28"/>
  <c r="O15" i="28" s="1"/>
  <c r="K15" i="28"/>
  <c r="V15" i="20"/>
  <c r="S15" i="20"/>
  <c r="M15" i="20"/>
  <c r="O15" i="20" s="1"/>
  <c r="K15" i="20"/>
  <c r="X16" i="2"/>
  <c r="V16" i="2"/>
  <c r="S16" i="2"/>
  <c r="M16" i="2"/>
  <c r="O16" i="2" s="1"/>
  <c r="K16" i="2"/>
  <c r="X15" i="2"/>
  <c r="V15" i="2"/>
  <c r="S15" i="2"/>
  <c r="M15" i="2"/>
  <c r="O15" i="2" s="1"/>
  <c r="K15" i="2"/>
  <c r="W13" i="36"/>
  <c r="F16" i="39" l="1"/>
  <c r="W16" i="21" l="1"/>
  <c r="L16" i="34" l="1"/>
  <c r="K16" i="34"/>
  <c r="J16" i="34"/>
  <c r="J3" i="34"/>
  <c r="I16" i="34"/>
  <c r="I3" i="34"/>
  <c r="K16" i="24"/>
  <c r="J16" i="24"/>
  <c r="I16" i="24"/>
  <c r="I3" i="24"/>
  <c r="L16" i="24" l="1"/>
  <c r="L3" i="24"/>
  <c r="K3" i="24"/>
  <c r="J3" i="24"/>
  <c r="V13" i="38"/>
  <c r="Z13" i="15"/>
  <c r="X13" i="15"/>
  <c r="G17" i="38" l="1"/>
  <c r="H16" i="36"/>
  <c r="O39" i="1" l="1"/>
  <c r="AA16" i="15" l="1"/>
  <c r="Y16" i="15"/>
  <c r="W16" i="15"/>
  <c r="T16" i="15"/>
  <c r="P16" i="15"/>
  <c r="L16" i="15"/>
  <c r="K16" i="15"/>
  <c r="I16" i="15"/>
  <c r="AA16" i="5"/>
  <c r="P16" i="5"/>
  <c r="L16" i="5"/>
  <c r="I16" i="5"/>
  <c r="H15" i="1"/>
  <c r="H20" i="1"/>
  <c r="H21" i="1"/>
  <c r="H22" i="1"/>
  <c r="H23" i="1"/>
  <c r="H24" i="1"/>
  <c r="H14" i="1"/>
  <c r="H17" i="1"/>
  <c r="H16" i="1"/>
  <c r="N39" i="1" l="1"/>
  <c r="K16" i="5"/>
  <c r="T16" i="5"/>
  <c r="R14" i="34"/>
  <c r="K3" i="34" l="1"/>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T18" i="44"/>
  <c r="L18" i="44"/>
  <c r="L3" i="34" l="1"/>
  <c r="J16" i="5" l="1"/>
  <c r="X15" i="44"/>
  <c r="W15" i="44"/>
  <c r="Z49" i="1"/>
  <c r="W38" i="1"/>
  <c r="W37" i="1"/>
  <c r="W36" i="1"/>
  <c r="W35" i="1"/>
  <c r="W34" i="1"/>
  <c r="W33" i="1"/>
  <c r="W32" i="1"/>
  <c r="W31" i="1"/>
  <c r="W30" i="1"/>
  <c r="W45" i="1"/>
  <c r="W43" i="1"/>
  <c r="N41" i="1"/>
  <c r="O49" i="1" l="1"/>
  <c r="W46" i="1"/>
  <c r="U16" i="5"/>
  <c r="S16" i="5"/>
  <c r="U16" i="15" l="1"/>
  <c r="S16" i="15"/>
  <c r="W16" i="5"/>
  <c r="M16" i="15"/>
  <c r="Q16" i="15"/>
  <c r="J16" i="15"/>
  <c r="M16" i="5"/>
  <c r="Q16" i="5"/>
  <c r="O16" i="5"/>
  <c r="Y16" i="5" l="1"/>
  <c r="O16" i="15"/>
  <c r="S13" i="38" l="1"/>
  <c r="X13" i="34" l="1"/>
  <c r="U13" i="34"/>
  <c r="Q13" i="34"/>
  <c r="M13" i="34"/>
  <c r="M16" i="34" s="1"/>
  <c r="K13" i="38"/>
  <c r="O13" i="38"/>
  <c r="P13" i="38" s="1"/>
  <c r="X13" i="24"/>
  <c r="U13" i="24"/>
  <c r="Q13" i="24"/>
  <c r="R13" i="24" s="1"/>
  <c r="M13" i="24"/>
  <c r="V13" i="33"/>
  <c r="S13" i="33"/>
  <c r="O13" i="33"/>
  <c r="P13" i="33" s="1"/>
  <c r="K13" i="33"/>
  <c r="V13" i="32"/>
  <c r="S13" i="32"/>
  <c r="O13" i="32"/>
  <c r="P13" i="32" s="1"/>
  <c r="K13" i="32"/>
  <c r="V13" i="31"/>
  <c r="S13" i="31"/>
  <c r="O13" i="31"/>
  <c r="P13" i="31" s="1"/>
  <c r="K13" i="31"/>
  <c r="V13" i="28"/>
  <c r="S13" i="28"/>
  <c r="O13" i="28"/>
  <c r="P13" i="28" s="1"/>
  <c r="K13" i="28"/>
  <c r="V13" i="26"/>
  <c r="S13" i="26"/>
  <c r="O13" i="26"/>
  <c r="P13" i="26" s="1"/>
  <c r="K13" i="26"/>
  <c r="V13" i="25"/>
  <c r="S13" i="25"/>
  <c r="O13" i="25"/>
  <c r="P13" i="25" s="1"/>
  <c r="K13" i="25"/>
  <c r="V13" i="23"/>
  <c r="S13" i="23"/>
  <c r="O13" i="23"/>
  <c r="P13" i="23" s="1"/>
  <c r="K13" i="23"/>
  <c r="V13" i="22"/>
  <c r="S13" i="22"/>
  <c r="O13" i="22"/>
  <c r="P13" i="22" s="1"/>
  <c r="K13" i="22"/>
  <c r="L13" i="22" s="1"/>
  <c r="V13" i="21"/>
  <c r="S13" i="21"/>
  <c r="O13" i="21"/>
  <c r="P13" i="21" s="1"/>
  <c r="K13" i="21"/>
  <c r="V13" i="20"/>
  <c r="S13" i="20"/>
  <c r="O13" i="20"/>
  <c r="P13" i="20" s="1"/>
  <c r="K13" i="20"/>
  <c r="V13" i="19"/>
  <c r="S13" i="19"/>
  <c r="O13" i="19"/>
  <c r="P13" i="19" s="1"/>
  <c r="K13" i="19"/>
  <c r="M3" i="24" l="1"/>
  <c r="M16" i="24"/>
  <c r="R13" i="34"/>
  <c r="M3" i="34"/>
  <c r="L13" i="38"/>
  <c r="T13" i="38"/>
  <c r="T13" i="31"/>
  <c r="T13" i="32"/>
  <c r="T13" i="21"/>
  <c r="V13" i="24"/>
  <c r="T13" i="22"/>
  <c r="T13" i="19"/>
  <c r="L13" i="21"/>
  <c r="V13" i="34"/>
  <c r="N13" i="34"/>
  <c r="N13" i="24"/>
  <c r="T13" i="20"/>
  <c r="T13" i="23"/>
  <c r="T13" i="25"/>
  <c r="T13" i="28"/>
  <c r="T13" i="26"/>
  <c r="T13" i="33"/>
  <c r="L13" i="32"/>
  <c r="L13" i="33"/>
  <c r="L13" i="31"/>
  <c r="L13" i="28"/>
  <c r="L13" i="26"/>
  <c r="L13" i="25"/>
  <c r="L13" i="23"/>
  <c r="L13" i="20"/>
  <c r="L13" i="19"/>
  <c r="V13" i="18"/>
  <c r="S13" i="18"/>
  <c r="O13" i="18"/>
  <c r="P13" i="18" s="1"/>
  <c r="K13" i="18"/>
  <c r="V13" i="17"/>
  <c r="S13" i="17"/>
  <c r="O13" i="17"/>
  <c r="P13" i="17" s="1"/>
  <c r="K13" i="17"/>
  <c r="L13" i="17" s="1"/>
  <c r="V13" i="16"/>
  <c r="S13" i="16"/>
  <c r="O13" i="16"/>
  <c r="P13" i="16" s="1"/>
  <c r="K13" i="16"/>
  <c r="X13" i="14"/>
  <c r="V13" i="14"/>
  <c r="S13" i="14"/>
  <c r="O13" i="14"/>
  <c r="P13" i="14" s="1"/>
  <c r="K13" i="14"/>
  <c r="X13" i="11"/>
  <c r="V13" i="11"/>
  <c r="S13" i="11"/>
  <c r="O13" i="11"/>
  <c r="P13" i="11" s="1"/>
  <c r="K13" i="11"/>
  <c r="L13" i="11" s="1"/>
  <c r="X13" i="10"/>
  <c r="V13" i="10"/>
  <c r="S13" i="10"/>
  <c r="O13" i="10"/>
  <c r="P13" i="10" s="1"/>
  <c r="K13" i="10"/>
  <c r="L13" i="10" s="1"/>
  <c r="X13" i="6"/>
  <c r="V13" i="6"/>
  <c r="S13" i="6"/>
  <c r="O13" i="6"/>
  <c r="P13" i="6" s="1"/>
  <c r="K13" i="6"/>
  <c r="T13" i="18" l="1"/>
  <c r="L13" i="18"/>
  <c r="T13" i="17"/>
  <c r="T13" i="16"/>
  <c r="L13" i="16"/>
  <c r="T13" i="14"/>
  <c r="L13" i="14"/>
  <c r="O16" i="11"/>
  <c r="T13" i="11"/>
  <c r="T13" i="10"/>
  <c r="T13" i="6"/>
  <c r="L13" i="6"/>
  <c r="Z13" i="5"/>
  <c r="X13" i="5"/>
  <c r="U13" i="5"/>
  <c r="Q13" i="5"/>
  <c r="R13" i="5" s="1"/>
  <c r="M13" i="5"/>
  <c r="N13" i="5" s="1"/>
  <c r="X13" i="4"/>
  <c r="V13" i="4"/>
  <c r="S13" i="4"/>
  <c r="O13" i="4"/>
  <c r="P13" i="4" s="1"/>
  <c r="K13" i="4"/>
  <c r="K13" i="2"/>
  <c r="X13" i="3"/>
  <c r="V13" i="3"/>
  <c r="S13" i="3"/>
  <c r="O13" i="3"/>
  <c r="P13" i="3" s="1"/>
  <c r="K13" i="3"/>
  <c r="T55" i="1"/>
  <c r="T54" i="1"/>
  <c r="P55" i="1"/>
  <c r="P54" i="1"/>
  <c r="U15" i="36"/>
  <c r="T13" i="36"/>
  <c r="Q15" i="36"/>
  <c r="P13" i="36"/>
  <c r="Q13" i="36" s="1"/>
  <c r="M15" i="36"/>
  <c r="X13" i="2"/>
  <c r="V13" i="2"/>
  <c r="O13" i="2"/>
  <c r="P13" i="2" s="1"/>
  <c r="H18" i="1"/>
  <c r="S16" i="25"/>
  <c r="W16" i="25"/>
  <c r="U16" i="25"/>
  <c r="R16" i="25"/>
  <c r="Q16" i="25"/>
  <c r="O16" i="25"/>
  <c r="N16" i="25"/>
  <c r="M16" i="25"/>
  <c r="K16" i="25"/>
  <c r="J16" i="25"/>
  <c r="I16" i="25"/>
  <c r="H16" i="25"/>
  <c r="V16" i="25" l="1"/>
  <c r="V13" i="5"/>
  <c r="T13" i="4"/>
  <c r="L13" i="4"/>
  <c r="T13" i="3"/>
  <c r="L13" i="3"/>
  <c r="Z41" i="1"/>
  <c r="K41" i="1"/>
  <c r="J41" i="1"/>
  <c r="I41" i="1"/>
  <c r="H41" i="1"/>
  <c r="Y17" i="44" l="1"/>
  <c r="X17" i="44"/>
  <c r="W17" i="44"/>
  <c r="U17" i="44"/>
  <c r="R17" i="44"/>
  <c r="Q17" i="44"/>
  <c r="N17" i="44"/>
  <c r="M17" i="44"/>
  <c r="Y16" i="44"/>
  <c r="X16" i="44"/>
  <c r="W16" i="44"/>
  <c r="U16" i="44"/>
  <c r="R16" i="44"/>
  <c r="Q16" i="44"/>
  <c r="N16" i="44"/>
  <c r="M16" i="44"/>
  <c r="X14" i="44"/>
  <c r="W14" i="44"/>
  <c r="W44" i="1" l="1"/>
  <c r="Z56" i="1"/>
  <c r="Y15" i="44" s="1"/>
  <c r="V56" i="1"/>
  <c r="U15" i="44" s="1"/>
  <c r="S56" i="1"/>
  <c r="R15" i="44" s="1"/>
  <c r="R56" i="1"/>
  <c r="Q15" i="44" s="1"/>
  <c r="O56" i="1"/>
  <c r="N15" i="44" s="1"/>
  <c r="N56" i="1"/>
  <c r="M15" i="44" s="1"/>
  <c r="L46" i="1"/>
  <c r="L45" i="1"/>
  <c r="L43" i="1"/>
  <c r="L40" i="1"/>
  <c r="P40" i="1" s="1"/>
  <c r="L38" i="1"/>
  <c r="L37" i="1"/>
  <c r="L36" i="1"/>
  <c r="L35" i="1"/>
  <c r="L34" i="1"/>
  <c r="L33" i="1"/>
  <c r="L32" i="1"/>
  <c r="L31" i="1"/>
  <c r="L30" i="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30" i="1"/>
  <c r="P47" i="1" l="1"/>
  <c r="W47" i="1"/>
  <c r="L44" i="1"/>
  <c r="H49" i="1"/>
  <c r="L47" i="1"/>
  <c r="P41" i="1"/>
  <c r="O41" i="1"/>
  <c r="O50" i="1" s="1"/>
  <c r="L41" i="1"/>
  <c r="P56" i="1"/>
  <c r="O16" i="44"/>
  <c r="T56" i="1"/>
  <c r="S15" i="44" s="1"/>
  <c r="S16" i="44"/>
  <c r="T49" i="1"/>
  <c r="T39" i="1"/>
  <c r="G16" i="44" l="1"/>
  <c r="P48" i="1"/>
  <c r="W48" i="1"/>
  <c r="I49" i="1"/>
  <c r="O15" i="44"/>
  <c r="S41" i="1"/>
  <c r="R41" i="1"/>
  <c r="T40" i="1"/>
  <c r="T41" i="1" s="1"/>
  <c r="W17" i="38"/>
  <c r="U17" i="38"/>
  <c r="R17" i="38"/>
  <c r="Q17" i="38"/>
  <c r="N17" i="38"/>
  <c r="M17" i="38"/>
  <c r="J17" i="38"/>
  <c r="I17" i="38"/>
  <c r="H17" i="38"/>
  <c r="S17" i="38"/>
  <c r="X16" i="36"/>
  <c r="V16" i="36"/>
  <c r="S16" i="36"/>
  <c r="R16" i="36"/>
  <c r="O16" i="36"/>
  <c r="N16" i="36"/>
  <c r="K16" i="36"/>
  <c r="J16" i="36"/>
  <c r="I16" i="36"/>
  <c r="T16" i="36"/>
  <c r="L13" i="36"/>
  <c r="X16" i="25"/>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7" i="28"/>
  <c r="U17" i="28"/>
  <c r="R17" i="28"/>
  <c r="Q17" i="28"/>
  <c r="O17" i="28"/>
  <c r="N17" i="28"/>
  <c r="M17" i="28"/>
  <c r="J17" i="28"/>
  <c r="I17" i="28"/>
  <c r="H17"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7" i="20"/>
  <c r="U17" i="20"/>
  <c r="R17" i="20"/>
  <c r="Q17" i="20"/>
  <c r="N17" i="20"/>
  <c r="M17" i="20"/>
  <c r="J17" i="20"/>
  <c r="I17" i="20"/>
  <c r="H17"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N13" i="15" s="1"/>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7" i="20"/>
  <c r="K17" i="20"/>
  <c r="S16" i="19"/>
  <c r="S16" i="18"/>
  <c r="K16" i="18"/>
  <c r="S16" i="17"/>
  <c r="K16" i="16"/>
  <c r="S16" i="10"/>
  <c r="O16" i="10"/>
  <c r="S16" i="6"/>
  <c r="K16" i="6"/>
  <c r="S16" i="4"/>
  <c r="O16" i="4"/>
  <c r="W16" i="36" l="1"/>
  <c r="J49" i="1"/>
  <c r="K49" i="1"/>
  <c r="L48" i="1"/>
  <c r="W55" i="1"/>
  <c r="V17" i="44" s="1"/>
  <c r="H17" i="44"/>
  <c r="W49" i="1"/>
  <c r="N49" i="1"/>
  <c r="P44" i="1"/>
  <c r="W54" i="1"/>
  <c r="V16" i="44" s="1"/>
  <c r="H16" i="44"/>
  <c r="I56" i="1"/>
  <c r="G17" i="44"/>
  <c r="H56" i="1"/>
  <c r="G15" i="44" s="1"/>
  <c r="V17" i="20"/>
  <c r="V16" i="21"/>
  <c r="V16" i="23"/>
  <c r="V16" i="18"/>
  <c r="V16" i="17"/>
  <c r="W40" i="1"/>
  <c r="V41" i="1"/>
  <c r="W41" i="1" s="1"/>
  <c r="Z16" i="15"/>
  <c r="V17" i="38"/>
  <c r="V16" i="22"/>
  <c r="V16" i="4"/>
  <c r="X16" i="4"/>
  <c r="Z16" i="5"/>
  <c r="V17" i="28"/>
  <c r="V16" i="31"/>
  <c r="V16" i="32"/>
  <c r="V16" i="33"/>
  <c r="V16" i="26"/>
  <c r="V16" i="19"/>
  <c r="V16" i="10"/>
  <c r="X16" i="10"/>
  <c r="V16" i="6"/>
  <c r="X16" i="6"/>
  <c r="K16" i="3"/>
  <c r="X16" i="3"/>
  <c r="V16" i="3"/>
  <c r="S16" i="3"/>
  <c r="O16" i="3"/>
  <c r="O16" i="26"/>
  <c r="O16" i="32"/>
  <c r="O17" i="38"/>
  <c r="V13" i="15"/>
  <c r="K16" i="17"/>
  <c r="K16" i="32"/>
  <c r="K16" i="23"/>
  <c r="K16" i="10"/>
  <c r="K16" i="19"/>
  <c r="K16" i="21"/>
  <c r="K16" i="26"/>
  <c r="K17" i="38"/>
  <c r="L16" i="36"/>
  <c r="P16" i="36"/>
  <c r="O16" i="21"/>
  <c r="O16" i="22"/>
  <c r="O16" i="23"/>
  <c r="O17" i="20"/>
  <c r="O16" i="19"/>
  <c r="O16" i="18"/>
  <c r="O16" i="17"/>
  <c r="O16" i="16"/>
  <c r="O16" i="6"/>
  <c r="K16" i="4"/>
  <c r="O16" i="33"/>
  <c r="O16" i="31"/>
  <c r="L49" i="1" l="1"/>
  <c r="N50" i="1"/>
  <c r="P49" i="1"/>
  <c r="H15" i="44"/>
  <c r="W56" i="1"/>
  <c r="V15" i="44" s="1"/>
  <c r="I16" i="44"/>
  <c r="J56" i="1"/>
  <c r="I15" i="44" s="1"/>
  <c r="I17" i="44"/>
  <c r="Y18" i="2"/>
  <c r="Z14" i="1" s="1"/>
  <c r="W18" i="2"/>
  <c r="X14" i="1" s="1"/>
  <c r="U18" i="2"/>
  <c r="V14" i="1" s="1"/>
  <c r="R18" i="2"/>
  <c r="S14" i="1" s="1"/>
  <c r="Q18" i="2"/>
  <c r="R14" i="1" s="1"/>
  <c r="J18" i="2"/>
  <c r="K14" i="1" s="1"/>
  <c r="I18" i="2"/>
  <c r="J14" i="1" s="1"/>
  <c r="S18" i="2"/>
  <c r="T14" i="1" s="1"/>
  <c r="K18" i="2"/>
  <c r="L14" i="1" s="1"/>
  <c r="J16" i="44" l="1"/>
  <c r="K56" i="1"/>
  <c r="J15" i="44" s="1"/>
  <c r="L54" i="1"/>
  <c r="J17" i="44"/>
  <c r="L55" i="1"/>
  <c r="K17" i="44" s="1"/>
  <c r="S17" i="28"/>
  <c r="K17" i="28"/>
  <c r="K16" i="44" l="1"/>
  <c r="L56" i="1"/>
  <c r="K15" i="44" s="1"/>
  <c r="O18" i="2"/>
  <c r="P14" i="1" s="1"/>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Y15" i="1" s="1"/>
  <c r="V15" i="1"/>
  <c r="W15" i="1" s="1"/>
  <c r="T15" i="1"/>
  <c r="S15" i="1"/>
  <c r="R15" i="1"/>
  <c r="P15" i="1"/>
  <c r="O15" i="1"/>
  <c r="N15" i="1"/>
  <c r="L15" i="1"/>
  <c r="K15" i="1"/>
  <c r="J15" i="1"/>
  <c r="P16" i="1"/>
  <c r="Z16" i="1"/>
  <c r="X16" i="1"/>
  <c r="S16" i="1"/>
  <c r="R16" i="1"/>
  <c r="O16" i="1"/>
  <c r="N16" i="1"/>
  <c r="L16" i="1"/>
  <c r="K16" i="1"/>
  <c r="J16" i="1"/>
  <c r="I16" i="1"/>
  <c r="W21" i="1" l="1"/>
  <c r="W16" i="1"/>
  <c r="Y24" i="1"/>
  <c r="Y21" i="1"/>
  <c r="Y16" i="1"/>
  <c r="X22" i="1"/>
  <c r="Y22" i="1" s="1"/>
  <c r="X16" i="11"/>
  <c r="V22" i="1"/>
  <c r="W22" i="1" s="1"/>
  <c r="V16" i="11"/>
  <c r="P22" i="1"/>
  <c r="L22" i="1"/>
  <c r="T16" i="1"/>
  <c r="L13" i="2" l="1"/>
  <c r="S13" i="2" l="1"/>
  <c r="T13" i="2" s="1"/>
  <c r="Y16" i="14" l="1"/>
  <c r="Z23" i="1" s="1"/>
  <c r="T20" i="1"/>
  <c r="Z20" i="1"/>
  <c r="X20" i="1"/>
  <c r="V20" i="1"/>
  <c r="S20" i="1"/>
  <c r="P20" i="1"/>
  <c r="O20" i="1"/>
  <c r="N20" i="1"/>
  <c r="L20" i="1"/>
  <c r="K20" i="1"/>
  <c r="J20" i="1"/>
  <c r="I20" i="1"/>
  <c r="Y20" i="1" l="1"/>
  <c r="W20" i="1"/>
  <c r="Z39" i="1"/>
  <c r="Z50" i="1" s="1"/>
  <c r="S39" i="1"/>
  <c r="S50" i="1" s="1"/>
  <c r="R14" i="44" s="1"/>
  <c r="R39" i="1"/>
  <c r="R50" i="1" s="1"/>
  <c r="P39" i="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I50" i="1" l="1"/>
  <c r="H14" i="44" s="1"/>
  <c r="W39" i="1"/>
  <c r="H50" i="1"/>
  <c r="G14" i="44" s="1"/>
  <c r="Q14" i="44"/>
  <c r="T50" i="1"/>
  <c r="S14" i="44" s="1"/>
  <c r="P23" i="1"/>
  <c r="P25" i="1" s="1"/>
  <c r="V23" i="1"/>
  <c r="W23" i="1" s="1"/>
  <c r="V16" i="14"/>
  <c r="L23" i="1"/>
  <c r="L25" i="1" s="1"/>
  <c r="X23" i="1"/>
  <c r="X16" i="14"/>
  <c r="L39" i="1"/>
  <c r="J14" i="44"/>
  <c r="P50" i="1"/>
  <c r="Y14" i="44"/>
  <c r="I14" i="44"/>
  <c r="M14" i="44"/>
  <c r="V50" i="1"/>
  <c r="N14" i="44"/>
  <c r="Z25" i="1"/>
  <c r="O25" i="1"/>
  <c r="K25" i="1"/>
  <c r="I25" i="1"/>
  <c r="H25" i="1"/>
  <c r="Z17" i="1"/>
  <c r="X17" i="1"/>
  <c r="T17" i="1"/>
  <c r="S17" i="1"/>
  <c r="P17" i="1"/>
  <c r="O17" i="1"/>
  <c r="L17" i="1"/>
  <c r="K17" i="1"/>
  <c r="J17" i="1"/>
  <c r="I17" i="1"/>
  <c r="Y17" i="1" l="1"/>
  <c r="W50" i="1"/>
  <c r="V14" i="44" s="1"/>
  <c r="X25" i="1"/>
  <c r="Y25" i="1" s="1"/>
  <c r="Y23" i="1"/>
  <c r="O14" i="44"/>
  <c r="U14" i="44"/>
  <c r="L50" i="1"/>
  <c r="Z18" i="1"/>
  <c r="Z26" i="1" s="1"/>
  <c r="T18" i="1"/>
  <c r="P18" i="1"/>
  <c r="N18" i="2"/>
  <c r="O14" i="1" s="1"/>
  <c r="M18" i="2"/>
  <c r="N14" i="1" s="1"/>
  <c r="H18" i="2"/>
  <c r="I14" i="1" s="1"/>
  <c r="W14" i="1" l="1"/>
  <c r="Y14" i="1"/>
  <c r="K14" i="44"/>
  <c r="P26" i="1"/>
  <c r="T26" i="1"/>
  <c r="S13" i="44" s="1"/>
  <c r="O18" i="1"/>
  <c r="O26" i="1" s="1"/>
  <c r="H26" i="1"/>
  <c r="G13" i="44" s="1"/>
  <c r="X18" i="2"/>
  <c r="V18" i="2"/>
  <c r="Z57" i="1"/>
  <c r="Y13" i="44"/>
  <c r="X18" i="1"/>
  <c r="S18" i="1"/>
  <c r="S26" i="1" s="1"/>
  <c r="J18" i="1"/>
  <c r="K18" i="1"/>
  <c r="K26" i="1" s="1"/>
  <c r="J13" i="44" s="1"/>
  <c r="Z58" i="1"/>
  <c r="Y18" i="44" s="1"/>
  <c r="L18" i="1"/>
  <c r="I18" i="1"/>
  <c r="I26" i="1" s="1"/>
  <c r="H13" i="44" s="1"/>
  <c r="Y18" i="1" l="1"/>
  <c r="O13" i="44"/>
  <c r="P57" i="1"/>
  <c r="T57" i="1"/>
  <c r="X26" i="1"/>
  <c r="L26" i="1"/>
  <c r="P58" i="1"/>
  <c r="P15" i="38" s="1"/>
  <c r="T58" i="1"/>
  <c r="S18" i="44" s="1"/>
  <c r="N13" i="44"/>
  <c r="O58" i="1"/>
  <c r="N18" i="44" s="1"/>
  <c r="O57" i="1"/>
  <c r="Q16" i="6"/>
  <c r="R20" i="1" s="1"/>
  <c r="J26" i="1"/>
  <c r="J58" i="1" s="1"/>
  <c r="I18" i="44" s="1"/>
  <c r="S58" i="1"/>
  <c r="R18" i="44" s="1"/>
  <c r="R13" i="44"/>
  <c r="S57" i="1"/>
  <c r="K58" i="1"/>
  <c r="J18" i="44" s="1"/>
  <c r="K57" i="1"/>
  <c r="H58" i="1"/>
  <c r="G18" i="44" s="1"/>
  <c r="H57" i="1"/>
  <c r="I57" i="1"/>
  <c r="I58" i="1"/>
  <c r="H18" i="44" s="1"/>
  <c r="P15" i="20" l="1"/>
  <c r="P15" i="28"/>
  <c r="P15" i="2"/>
  <c r="P16" i="2"/>
  <c r="R24" i="1"/>
  <c r="R25" i="1" s="1"/>
  <c r="R17" i="1"/>
  <c r="R18" i="1" s="1"/>
  <c r="O18" i="44"/>
  <c r="Q41" i="1"/>
  <c r="Q56" i="1"/>
  <c r="Q44" i="1"/>
  <c r="Q40" i="1"/>
  <c r="Q34" i="1"/>
  <c r="Q25" i="1"/>
  <c r="Q26" i="1"/>
  <c r="Q45" i="1"/>
  <c r="Q50" i="1"/>
  <c r="Q46" i="1"/>
  <c r="Q58" i="1"/>
  <c r="P18" i="44" s="1"/>
  <c r="Q57" i="1"/>
  <c r="Q33" i="1"/>
  <c r="Q35" i="1"/>
  <c r="L57" i="1"/>
  <c r="W13" i="44"/>
  <c r="Y26" i="1"/>
  <c r="Q47" i="1"/>
  <c r="Q54" i="1"/>
  <c r="P16" i="44" s="1"/>
  <c r="Q38" i="1"/>
  <c r="Q36" i="1"/>
  <c r="Q49" i="1"/>
  <c r="Q37" i="1"/>
  <c r="Q32" i="1"/>
  <c r="Q48" i="1"/>
  <c r="Q43" i="1"/>
  <c r="Q31" i="1"/>
  <c r="Q39" i="1"/>
  <c r="Q30" i="1"/>
  <c r="P16" i="10"/>
  <c r="Q21" i="1" s="1"/>
  <c r="R16" i="5"/>
  <c r="Q17" i="1" s="1"/>
  <c r="P16" i="26"/>
  <c r="P16" i="16"/>
  <c r="P16" i="31"/>
  <c r="P17" i="38"/>
  <c r="P16" i="23"/>
  <c r="P16" i="25"/>
  <c r="P16" i="3"/>
  <c r="Q15" i="1" s="1"/>
  <c r="P16" i="6"/>
  <c r="Q20" i="1" s="1"/>
  <c r="P16" i="18"/>
  <c r="P16" i="21"/>
  <c r="K13" i="44"/>
  <c r="T16" i="44"/>
  <c r="Q55" i="1"/>
  <c r="P17" i="44" s="1"/>
  <c r="Q18" i="1"/>
  <c r="L58" i="1"/>
  <c r="K18" i="44" s="1"/>
  <c r="P18" i="2"/>
  <c r="Q14" i="1" s="1"/>
  <c r="P16" i="11"/>
  <c r="Q22" i="1" s="1"/>
  <c r="P16" i="32"/>
  <c r="P16" i="17"/>
  <c r="P16" i="22"/>
  <c r="P17" i="28"/>
  <c r="X58" i="1"/>
  <c r="Q16" i="36"/>
  <c r="P16" i="4"/>
  <c r="Q16" i="1" s="1"/>
  <c r="P16" i="14"/>
  <c r="Q23" i="1" s="1"/>
  <c r="P16" i="19"/>
  <c r="P17" i="20"/>
  <c r="P16" i="33"/>
  <c r="R16" i="15"/>
  <c r="Q24" i="1" s="1"/>
  <c r="J57" i="1"/>
  <c r="I13" i="44"/>
  <c r="L15" i="38" l="1"/>
  <c r="T15" i="38"/>
  <c r="T15" i="28"/>
  <c r="L15" i="28"/>
  <c r="T15" i="20"/>
  <c r="L15" i="20"/>
  <c r="L16" i="2"/>
  <c r="T16" i="2"/>
  <c r="L15" i="2"/>
  <c r="T15" i="2"/>
  <c r="Q16" i="16"/>
  <c r="R16" i="16"/>
  <c r="T16" i="31"/>
  <c r="M43" i="1"/>
  <c r="R26" i="1"/>
  <c r="R57" i="1" s="1"/>
  <c r="N24" i="1"/>
  <c r="N25" i="1" s="1"/>
  <c r="N17" i="1"/>
  <c r="N18" i="1" s="1"/>
  <c r="Y58" i="1"/>
  <c r="X18" i="44" s="1"/>
  <c r="W18" i="44"/>
  <c r="L16" i="22"/>
  <c r="T16" i="21"/>
  <c r="L16" i="19"/>
  <c r="T16" i="26"/>
  <c r="T16" i="23"/>
  <c r="T16" i="22"/>
  <c r="L16" i="26"/>
  <c r="L17" i="20"/>
  <c r="L16" i="25"/>
  <c r="T16" i="19"/>
  <c r="T16" i="25"/>
  <c r="T16" i="18"/>
  <c r="L16" i="21"/>
  <c r="L16" i="23"/>
  <c r="T17" i="20"/>
  <c r="T16" i="17"/>
  <c r="L16" i="17"/>
  <c r="L16" i="18"/>
  <c r="T17" i="28"/>
  <c r="N16" i="15"/>
  <c r="L16" i="32"/>
  <c r="T16" i="32"/>
  <c r="L16" i="33"/>
  <c r="L16" i="31"/>
  <c r="T17" i="38"/>
  <c r="L16" i="14"/>
  <c r="V16" i="15"/>
  <c r="L17" i="28"/>
  <c r="T16" i="33"/>
  <c r="L17" i="38"/>
  <c r="T16" i="14"/>
  <c r="L16" i="11"/>
  <c r="T16" i="10"/>
  <c r="T16" i="11"/>
  <c r="N16" i="5"/>
  <c r="L16" i="10"/>
  <c r="T16" i="6"/>
  <c r="V16" i="5"/>
  <c r="L16" i="6"/>
  <c r="L16" i="4"/>
  <c r="T16" i="4"/>
  <c r="T16" i="3"/>
  <c r="L16" i="3"/>
  <c r="L16" i="16"/>
  <c r="T18" i="2"/>
  <c r="M24" i="1"/>
  <c r="U24" i="1"/>
  <c r="L18" i="2"/>
  <c r="M26" i="1"/>
  <c r="X13" i="44"/>
  <c r="U26" i="1"/>
  <c r="U55" i="1"/>
  <c r="T17" i="44" s="1"/>
  <c r="U47" i="1"/>
  <c r="U43" i="1"/>
  <c r="U38" i="1"/>
  <c r="U34" i="1"/>
  <c r="U30" i="1"/>
  <c r="U23" i="1"/>
  <c r="U18" i="1"/>
  <c r="U14" i="1"/>
  <c r="U44" i="1"/>
  <c r="U35" i="1"/>
  <c r="U20" i="1"/>
  <c r="U50" i="1"/>
  <c r="T14" i="44" s="1"/>
  <c r="U46" i="1"/>
  <c r="U41" i="1"/>
  <c r="U37" i="1"/>
  <c r="U33" i="1"/>
  <c r="U22" i="1"/>
  <c r="U17" i="1"/>
  <c r="U56" i="1"/>
  <c r="T15" i="44" s="1"/>
  <c r="U39" i="1"/>
  <c r="U57" i="1"/>
  <c r="U49" i="1"/>
  <c r="U45" i="1"/>
  <c r="U40" i="1"/>
  <c r="U36" i="1"/>
  <c r="U32" i="1"/>
  <c r="U21" i="1"/>
  <c r="U16" i="1"/>
  <c r="U48" i="1"/>
  <c r="U31" i="1"/>
  <c r="U15" i="1"/>
  <c r="M57" i="1"/>
  <c r="M49" i="1"/>
  <c r="M45" i="1"/>
  <c r="M40" i="1"/>
  <c r="M36" i="1"/>
  <c r="M32" i="1"/>
  <c r="M21" i="1"/>
  <c r="M16" i="1"/>
  <c r="M41" i="1"/>
  <c r="M56" i="1"/>
  <c r="L15" i="44" s="1"/>
  <c r="M48" i="1"/>
  <c r="M44" i="1"/>
  <c r="M39" i="1"/>
  <c r="M35" i="1"/>
  <c r="M31" i="1"/>
  <c r="M20" i="1"/>
  <c r="M15" i="1"/>
  <c r="M37" i="1"/>
  <c r="M22" i="1"/>
  <c r="M55" i="1"/>
  <c r="L17" i="44" s="1"/>
  <c r="M47" i="1"/>
  <c r="M38" i="1"/>
  <c r="M34" i="1"/>
  <c r="M30" i="1"/>
  <c r="M23" i="1"/>
  <c r="M18" i="1"/>
  <c r="M14" i="1"/>
  <c r="M50" i="1"/>
  <c r="L14" i="44" s="1"/>
  <c r="M46" i="1"/>
  <c r="M33" i="1"/>
  <c r="M17" i="1"/>
  <c r="U25" i="1"/>
  <c r="P14" i="44"/>
  <c r="M25" i="1"/>
  <c r="P15" i="44"/>
  <c r="L16" i="44"/>
  <c r="Q16" i="24" l="1"/>
  <c r="T16" i="24"/>
  <c r="P16" i="24"/>
  <c r="X16" i="24"/>
  <c r="W16" i="24"/>
  <c r="Y16" i="24"/>
  <c r="U16" i="24"/>
  <c r="O16" i="24"/>
  <c r="N16" i="24"/>
  <c r="S16" i="24"/>
  <c r="N3" i="24"/>
  <c r="V16" i="34"/>
  <c r="V3" i="34"/>
  <c r="R16" i="24"/>
  <c r="R3" i="24"/>
  <c r="V3" i="24"/>
  <c r="V16" i="24"/>
  <c r="N3" i="34"/>
  <c r="W16" i="34"/>
  <c r="Q16" i="34"/>
  <c r="O16" i="34"/>
  <c r="N16" i="34"/>
  <c r="S16" i="34"/>
  <c r="U16" i="34"/>
  <c r="T16" i="34"/>
  <c r="P16" i="34"/>
  <c r="X16" i="34"/>
  <c r="Y16" i="34"/>
  <c r="R16" i="34"/>
  <c r="R3" i="34"/>
  <c r="S3" i="24"/>
  <c r="T3" i="24"/>
  <c r="W3" i="24"/>
  <c r="X3" i="24"/>
  <c r="U3" i="24"/>
  <c r="Y3" i="24"/>
  <c r="O3" i="24"/>
  <c r="P3" i="24"/>
  <c r="Q3" i="24"/>
  <c r="O3" i="34"/>
  <c r="T3" i="34"/>
  <c r="Y3" i="34"/>
  <c r="U3" i="34"/>
  <c r="Q3" i="34"/>
  <c r="P3" i="34"/>
  <c r="W3" i="34"/>
  <c r="X3" i="34"/>
  <c r="S3" i="34"/>
  <c r="S16" i="16"/>
  <c r="T16" i="16" s="1"/>
  <c r="R58" i="1"/>
  <c r="Q18" i="44" s="1"/>
  <c r="Q13" i="44"/>
  <c r="X16" i="15"/>
  <c r="V24" i="1"/>
  <c r="X16" i="5"/>
  <c r="V17" i="1"/>
  <c r="N26" i="1"/>
  <c r="P13" i="44"/>
  <c r="W16" i="16" l="1"/>
  <c r="U16" i="16"/>
  <c r="V16" i="16" s="1"/>
  <c r="W24" i="1"/>
  <c r="V25" i="1"/>
  <c r="W25" i="1" s="1"/>
  <c r="N57" i="1"/>
  <c r="N58" i="1"/>
  <c r="M18" i="44" s="1"/>
  <c r="M13" i="44"/>
  <c r="W17" i="1"/>
  <c r="V18" i="1"/>
  <c r="L13" i="44"/>
  <c r="V26" i="1" l="1"/>
  <c r="W18" i="1"/>
  <c r="T13" i="44"/>
  <c r="W26" i="1" l="1"/>
  <c r="V13" i="44" s="1"/>
  <c r="V58" i="1"/>
  <c r="V57" i="1"/>
  <c r="W57" i="1" s="1"/>
  <c r="U13" i="44"/>
  <c r="U18" i="44" l="1"/>
  <c r="W58" i="1"/>
  <c r="V18" i="44" s="1"/>
</calcChain>
</file>

<file path=xl/sharedStrings.xml><?xml version="1.0" encoding="utf-8"?>
<sst xmlns="http://schemas.openxmlformats.org/spreadsheetml/2006/main" count="10020" uniqueCount="1100">
  <si>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</si>
  <si>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</si>
  <si>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</si>
  <si>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</si>
  <si>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</si>
  <si>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</si>
  <si>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</si>
  <si>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</si>
  <si>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</si>
  <si>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</si>
  <si>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</si>
  <si>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</si>
  <si>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</si>
  <si>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</si>
  <si>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</si>
  <si>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</si>
  <si>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</si>
  <si>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</si>
  <si>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</si>
  <si>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</si>
  <si>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</si>
  <si>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</si>
  <si>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</si>
  <si>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</si>
  <si>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</si>
  <si>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</si>
  <si>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</si>
  <si>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</si>
  <si>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</si>
  <si>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</si>
  <si>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</si>
  <si>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</si>
  <si>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</si>
  <si>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</si>
  <si>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</si>
  <si>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</si>
  <si>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</si>
  <si>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</si>
  <si>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</si>
  <si>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</si>
  <si>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</si>
  <si>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</si>
  <si>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</si>
  <si>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</si>
  <si>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</si>
  <si>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</si>
  <si>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</si>
  <si>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</si>
  <si>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</si>
  <si>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</si>
  <si>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</si>
  <si>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</si>
  <si>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</si>
  <si>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</si>
  <si>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</si>
  <si>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</si>
  <si>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</si>
  <si>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</si>
  <si>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</si>
  <si>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</si>
  <si>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</si>
  <si>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</si>
  <si>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</si>
  <si>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</si>
  <si>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</si>
  <si>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</si>
  <si>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</si>
  <si>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</si>
  <si>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</si>
  <si>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</si>
  <si>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</si>
  <si>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</si>
  <si>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</si>
  <si>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</si>
  <si>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</si>
  <si>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</si>
  <si>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</si>
  <si>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</si>
  <si>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</si>
  <si>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</si>
  <si>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</si>
  <si>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</si>
  <si>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</si>
  <si>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</si>
  <si>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</si>
  <si>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</si>
  <si>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</si>
  <si>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</si>
  <si>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</si>
  <si>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</si>
  <si>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</si>
  <si>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</si>
  <si>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</si>
  <si>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</si>
  <si>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</si>
  <si>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</si>
  <si>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</si>
  <si>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</si>
  <si>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</si>
  <si>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</si>
  <si>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</si>
  <si>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</si>
  <si>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</si>
  <si>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</si>
  <si>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</si>
  <si>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</si>
  <si>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</si>
  <si>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</si>
  <si>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</si>
  <si>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</si>
  <si>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</si>
  <si>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</si>
  <si>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</si>
  <si>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</si>
  <si>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</si>
  <si>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</si>
  <si>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</si>
  <si>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</si>
  <si>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</si>
  <si>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</si>
  <si>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</si>
  <si>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</si>
  <si>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</si>
  <si>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</si>
  <si>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</si>
  <si>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</si>
  <si>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</si>
  <si>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</si>
  <si>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</si>
  <si>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</si>
  <si>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</si>
  <si>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</si>
  <si>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</si>
  <si>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</si>
  <si>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</si>
  <si>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</si>
  <si>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</si>
  <si>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</si>
  <si>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</si>
  <si>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</si>
  <si>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</si>
  <si>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</si>
  <si>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</si>
  <si>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</si>
  <si>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</si>
  <si>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</si>
  <si>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</si>
  <si>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</si>
  <si>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</si>
  <si>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</si>
  <si>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</si>
  <si>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</si>
  <si>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</si>
  <si>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</si>
  <si>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</si>
  <si>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</si>
  <si>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</si>
  <si>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</si>
  <si>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</si>
  <si>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</si>
  <si>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</si>
  <si>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</si>
  <si>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</si>
  <si>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</si>
  <si>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</si>
  <si>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</si>
  <si>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</si>
  <si>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</si>
  <si>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</si>
  <si>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</si>
  <si>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</si>
  <si>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</si>
  <si>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</si>
  <si>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</si>
  <si>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</si>
  <si>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</si>
  <si>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</si>
  <si>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</si>
  <si>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</si>
  <si>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</si>
  <si>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</si>
  <si>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</si>
  <si>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</si>
  <si>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</si>
  <si>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</si>
  <si>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</si>
  <si>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</si>
  <si>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</si>
  <si>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</si>
  <si>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</si>
  <si>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</si>
  <si>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</si>
  <si>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</si>
  <si>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</si>
  <si>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</si>
  <si>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</si>
  <si>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</si>
  <si>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</si>
  <si>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</si>
  <si>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</si>
  <si>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</si>
  <si>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</si>
  <si>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</si>
  <si>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</si>
  <si>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</si>
  <si>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</si>
  <si>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</si>
  <si>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</si>
  <si>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</si>
  <si>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</si>
  <si>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</si>
  <si>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</si>
  <si>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</si>
  <si>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</si>
  <si>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</si>
  <si>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</si>
  <si>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</si>
  <si>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</si>
  <si>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</si>
  <si>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</si>
  <si>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</si>
  <si>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</si>
  <si>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</si>
  <si>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</si>
  <si>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</si>
  <si>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</si>
  <si>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</si>
  <si>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</si>
  <si>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</si>
  <si>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</si>
  <si>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</si>
  <si>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</si>
  <si>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</si>
  <si>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</si>
  <si>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</si>
  <si>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</si>
  <si>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</si>
  <si>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</si>
  <si>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</si>
  <si>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</si>
  <si>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</si>
  <si>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</si>
  <si>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</si>
  <si>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</si>
  <si>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</si>
  <si>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</si>
  <si>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</si>
  <si>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</si>
  <si>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</si>
  <si>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</si>
  <si>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</si>
  <si>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</si>
  <si>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</si>
  <si>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</si>
  <si>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</si>
  <si>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</si>
  <si>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</si>
  <si>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</si>
  <si>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</si>
  <si>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</si>
  <si>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</si>
  <si>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</si>
  <si>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</si>
  <si>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</si>
  <si>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</si>
  <si>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</si>
  <si>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</si>
  <si>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</si>
  <si>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</si>
  <si>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</si>
  <si>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</si>
  <si>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</si>
  <si>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</si>
  <si>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</si>
  <si>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</si>
  <si>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</si>
  <si>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</si>
  <si>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</si>
  <si>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</si>
  <si>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</si>
  <si>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</si>
  <si>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</si>
  <si>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</si>
  <si>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</si>
  <si>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</si>
  <si>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</si>
  <si>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</si>
  <si>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</si>
  <si>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</si>
  <si>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</si>
  <si>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</si>
  <si>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</si>
  <si>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</si>
  <si>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</si>
  <si>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</si>
  <si>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</si>
  <si>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</si>
  <si>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</si>
  <si>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</si>
  <si>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</si>
  <si>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</si>
  <si>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</si>
  <si>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</si>
  <si>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</si>
  <si>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</si>
  <si>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</si>
  <si>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</si>
  <si>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</si>
  <si>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</si>
  <si>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</si>
  <si>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</si>
  <si>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</si>
  <si>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</si>
  <si>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</si>
  <si>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</si>
  <si>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</si>
  <si>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</si>
  <si>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</si>
  <si>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</si>
  <si>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</si>
  <si>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</si>
  <si>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</si>
  <si>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</si>
  <si>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</si>
  <si>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</si>
  <si>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</si>
  <si>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</si>
  <si>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</si>
  <si>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</si>
  <si>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</si>
  <si>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</si>
  <si>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</si>
  <si>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</si>
  <si>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</si>
  <si>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</si>
  <si>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</si>
  <si>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</si>
  <si>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</si>
  <si>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</si>
  <si>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</si>
  <si>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</si>
  <si>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</si>
  <si>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</si>
  <si>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</si>
  <si>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</si>
  <si>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</si>
  <si>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</si>
  <si>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</si>
  <si>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</si>
  <si>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</si>
  <si>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</si>
  <si>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</si>
  <si>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</si>
  <si>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</si>
  <si>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</si>
  <si>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</si>
  <si>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</si>
  <si>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</si>
  <si>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</si>
  <si>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</si>
  <si>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</si>
  <si>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</si>
  <si>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</si>
  <si>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</si>
  <si>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</si>
  <si>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</si>
  <si>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</si>
  <si>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</si>
  <si>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</si>
  <si>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</si>
  <si>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</si>
  <si>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</si>
  <si>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</si>
  <si>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</si>
  <si>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</si>
  <si>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</si>
  <si>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</si>
  <si>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</si>
  <si>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</si>
  <si>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</si>
  <si>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</si>
  <si>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</si>
  <si>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</si>
  <si>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</si>
  <si>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</si>
  <si>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</si>
  <si>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</si>
  <si>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</si>
  <si>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</si>
  <si>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</si>
  <si>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</si>
  <si>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</si>
  <si>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</si>
  <si>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</si>
  <si>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</si>
  <si>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</si>
  <si>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</si>
  <si>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</si>
  <si>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</si>
  <si>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</si>
  <si>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</si>
  <si>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</si>
  <si>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</si>
  <si>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</si>
  <si>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</si>
  <si>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</si>
  <si>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</si>
  <si>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</si>
  <si>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</si>
  <si>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</si>
  <si>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</si>
  <si>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</si>
  <si>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</si>
  <si>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</si>
  <si>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</si>
  <si>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</si>
  <si>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</si>
  <si>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</si>
  <si>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</si>
  <si>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</si>
  <si>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</si>
  <si>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</si>
  <si>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</si>
  <si>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</si>
  <si>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</si>
  <si>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</si>
  <si>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</si>
  <si>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</si>
  <si>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</si>
  <si>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</si>
  <si>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</si>
  <si>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</si>
  <si>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</si>
  <si>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</si>
  <si>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</si>
  <si>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</si>
  <si>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</si>
  <si>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</si>
  <si>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</si>
  <si>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</si>
  <si>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</si>
  <si>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</si>
  <si>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</si>
  <si>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</si>
  <si>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</si>
  <si>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</si>
  <si>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</si>
  <si>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</si>
  <si>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</si>
  <si>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</si>
  <si>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</si>
  <si>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</si>
  <si>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</si>
  <si>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</si>
  <si>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</si>
  <si>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</si>
  <si>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</si>
  <si>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</si>
  <si>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</si>
  <si>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</si>
  <si>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</si>
  <si>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</si>
  <si>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</si>
  <si>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</si>
  <si>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</si>
  <si>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</si>
  <si>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</si>
  <si>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</si>
  <si>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</si>
  <si>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</si>
  <si>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</si>
  <si>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</si>
  <si>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</si>
  <si>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</si>
  <si>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</si>
  <si>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</si>
  <si>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</si>
  <si>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</si>
  <si>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</si>
  <si>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</si>
  <si>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</si>
  <si>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</si>
  <si>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</si>
  <si>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</si>
  <si>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</si>
  <si>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</si>
  <si>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</si>
  <si>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</si>
  <si>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</si>
  <si>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</si>
  <si>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</si>
  <si>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</si>
  <si>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</si>
  <si>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</si>
  <si>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</si>
  <si>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</si>
  <si>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</si>
  <si>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</si>
  <si>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</si>
  <si>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</si>
  <si>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</si>
  <si>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</si>
  <si>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</si>
  <si>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</si>
  <si>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</si>
  <si>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</si>
  <si>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</si>
  <si>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</si>
  <si>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</si>
  <si>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</si>
  <si>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</si>
  <si>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</si>
  <si>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</si>
  <si>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</si>
  <si>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</si>
  <si>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</si>
  <si>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</si>
  <si>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</si>
  <si>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</si>
  <si>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</si>
  <si>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</si>
  <si>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</si>
  <si>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</si>
  <si>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</si>
  <si>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</si>
  <si>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</si>
  <si>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</si>
  <si>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</si>
  <si>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</si>
  <si>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</si>
  <si>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</si>
  <si>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</si>
  <si>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</si>
  <si>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</si>
  <si>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</si>
  <si>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</si>
  <si>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</si>
  <si>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</si>
  <si>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</si>
  <si>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</si>
  <si>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</si>
  <si>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</si>
  <si>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</si>
  <si>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</si>
  <si>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</si>
  <si>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</si>
  <si>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</si>
  <si>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</si>
  <si>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</si>
  <si>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</si>
  <si>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</si>
  <si>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</si>
  <si>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</si>
  <si>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</si>
  <si>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</si>
  <si>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</si>
  <si>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</si>
  <si>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</si>
  <si>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</si>
  <si>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</si>
  <si>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</si>
  <si>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</si>
  <si>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</si>
  <si>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</si>
  <si>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</si>
  <si>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</si>
  <si>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</si>
  <si>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</si>
  <si>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</si>
  <si>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</si>
  <si>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</si>
  <si>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</si>
  <si>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</si>
  <si>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</si>
  <si>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</si>
  <si>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</si>
  <si>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</si>
  <si>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</si>
  <si>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</si>
  <si>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</si>
  <si>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</si>
  <si>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</si>
  <si>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</si>
  <si>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</si>
  <si>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</si>
  <si>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</si>
  <si>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</si>
  <si>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</si>
  <si>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</si>
  <si>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</si>
  <si>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</si>
  <si>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</si>
  <si>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</si>
  <si>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</si>
  <si>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</si>
  <si>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</si>
  <si>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</si>
  <si>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</si>
  <si>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</si>
  <si>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</si>
  <si>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</si>
  <si>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</si>
  <si>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</si>
  <si>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</si>
  <si>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</si>
  <si>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</si>
  <si>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</si>
  <si>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</si>
  <si>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</si>
  <si>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</si>
  <si>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</si>
  <si>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</si>
  <si>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</si>
  <si>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</si>
  <si>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</si>
  <si>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</si>
  <si>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</si>
  <si>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</si>
  <si>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</si>
  <si>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</si>
  <si>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</si>
  <si>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</si>
  <si>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</si>
  <si>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</si>
  <si>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</si>
  <si>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</si>
  <si>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</si>
  <si>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</si>
  <si>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</si>
  <si>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</si>
  <si>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</si>
  <si>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</si>
  <si>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</si>
  <si>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</si>
  <si>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</si>
  <si>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</si>
  <si>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</si>
  <si>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</si>
  <si>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</si>
  <si>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</si>
  <si>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</si>
  <si>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</si>
  <si>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</si>
  <si>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</si>
  <si>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</si>
  <si>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</si>
  <si>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</si>
  <si>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</si>
  <si>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</si>
  <si>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</si>
  <si>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</si>
  <si>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</si>
  <si>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</si>
  <si>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</si>
  <si>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</si>
  <si>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</si>
  <si>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</si>
  <si>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</si>
  <si>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</si>
  <si>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</si>
  <si>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</si>
  <si>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</si>
  <si>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</si>
  <si>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</si>
  <si>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</si>
  <si>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</si>
  <si>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</si>
  <si>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</si>
  <si>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</si>
  <si>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</si>
  <si>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</si>
  <si>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</si>
  <si>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</si>
  <si>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</si>
  <si>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</si>
  <si>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</si>
  <si>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</si>
  <si>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</si>
  <si>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</si>
  <si>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</si>
  <si>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</si>
  <si>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</si>
  <si>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</si>
  <si>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</si>
  <si>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</si>
  <si>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</si>
  <si>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</si>
  <si>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</si>
  <si>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</si>
  <si>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</si>
  <si>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</si>
  <si>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</si>
  <si>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</si>
  <si>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</si>
  <si>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</si>
  <si>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</si>
  <si>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</si>
  <si>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</si>
  <si>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</si>
  <si>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</si>
  <si>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</si>
  <si>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</si>
  <si>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</si>
  <si>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</si>
  <si>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</si>
  <si>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</si>
  <si>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</si>
  <si>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</si>
  <si>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</si>
  <si>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</si>
  <si>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</si>
  <si>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</si>
  <si>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</si>
  <si>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</si>
  <si>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</si>
  <si>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</si>
  <si>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</si>
  <si>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</si>
  <si>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</si>
  <si>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</si>
  <si>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</si>
  <si>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</si>
  <si>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</si>
  <si>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</si>
  <si>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</si>
  <si>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</si>
  <si>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</si>
  <si>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</si>
  <si>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</si>
  <si>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</si>
  <si>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</si>
  <si>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</si>
  <si>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</si>
  <si>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</si>
  <si>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</si>
  <si>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</si>
  <si>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</si>
  <si>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</si>
  <si>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</si>
  <si>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</si>
  <si>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</si>
  <si>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</si>
  <si>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</si>
  <si>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</si>
  <si>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</si>
  <si>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</si>
  <si>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</si>
  <si>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</si>
  <si>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</si>
  <si>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</si>
  <si>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</si>
  <si>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</si>
  <si>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</si>
  <si>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</si>
  <si>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</si>
  <si>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</si>
  <si>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</si>
  <si>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</si>
  <si>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</si>
  <si>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</si>
  <si>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</si>
  <si>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</si>
  <si>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</si>
  <si>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</si>
  <si>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</si>
  <si>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</si>
  <si>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</si>
  <si>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</si>
  <si>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</si>
  <si>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</si>
  <si>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</si>
  <si>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</si>
  <si>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</si>
  <si>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</si>
  <si>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</si>
  <si>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</si>
  <si>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</si>
  <si>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</si>
  <si>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</si>
  <si>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</si>
  <si>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</si>
  <si>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</si>
  <si>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</si>
  <si>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</si>
  <si>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</si>
  <si>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</si>
  <si>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</si>
  <si>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</si>
  <si>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</si>
  <si>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</si>
  <si>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</si>
  <si>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</si>
  <si>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</si>
  <si>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</si>
  <si>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</si>
  <si>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</si>
  <si>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</si>
  <si>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</si>
  <si>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</si>
  <si>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</si>
  <si>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</si>
  <si>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</si>
  <si>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</si>
  <si>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</si>
  <si>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</si>
  <si>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</si>
  <si>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</si>
  <si>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</si>
  <si>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</si>
  <si>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</si>
  <si>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</si>
  <si>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</si>
  <si>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</si>
  <si>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</si>
  <si>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</si>
  <si>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</si>
  <si>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</si>
  <si>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</si>
  <si>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</si>
  <si>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</si>
  <si>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</si>
  <si>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</si>
  <si>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</si>
  <si>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</si>
  <si>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</si>
  <si>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</si>
  <si>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</si>
  <si>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</si>
  <si>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</si>
  <si>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</si>
  <si>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</si>
  <si>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</si>
  <si>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</si>
  <si>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</si>
  <si>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</si>
  <si>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</si>
  <si>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</si>
  <si>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</si>
  <si>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</si>
  <si>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</si>
  <si>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</si>
  <si>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</si>
  <si>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</si>
  <si>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</si>
  <si>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</si>
  <si>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</si>
  <si>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</si>
  <si>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</si>
  <si>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</si>
  <si>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</si>
  <si>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</si>
  <si>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</si>
  <si>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</si>
  <si>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</si>
  <si>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</si>
  <si>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</si>
  <si>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</si>
  <si>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</si>
  <si>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</si>
  <si>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</si>
  <si>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</si>
  <si>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</si>
  <si>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</si>
  <si>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</si>
  <si>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</si>
  <si>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</si>
  <si>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</si>
  <si>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</si>
  <si>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</si>
  <si>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</si>
  <si>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</si>
  <si>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</si>
  <si>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</si>
  <si>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</si>
  <si>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</si>
  <si>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</si>
  <si>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</si>
  <si>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</si>
  <si>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</si>
  <si>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</si>
  <si>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</si>
  <si>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</si>
  <si>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</si>
  <si>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</si>
  <si>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</si>
  <si>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</si>
  <si>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</si>
  <si>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</si>
  <si>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</si>
  <si>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</si>
  <si>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</si>
  <si>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</si>
  <si>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</si>
  <si>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</si>
  <si>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</si>
  <si>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</si>
  <si>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</si>
  <si>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</si>
  <si>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</si>
  <si>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</si>
  <si>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</si>
  <si>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</si>
  <si>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</si>
  <si>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</si>
  <si>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</si>
  <si>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</si>
  <si>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</si>
  <si>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</si>
  <si>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</si>
  <si>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</si>
  <si>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</si>
  <si>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</si>
  <si>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</si>
  <si>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</si>
  <si>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</si>
  <si>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</si>
  <si>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</si>
  <si>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</si>
  <si>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</si>
  <si>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</si>
  <si>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</si>
  <si>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</si>
  <si>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</si>
  <si>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</si>
  <si>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</si>
  <si>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</si>
  <si>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</si>
  <si>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</si>
  <si>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</si>
  <si>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</si>
  <si>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</si>
  <si>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</si>
  <si>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</si>
  <si>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</si>
  <si>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</si>
  <si>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</si>
  <si>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</si>
  <si>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</si>
  <si>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</si>
  <si>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</si>
  <si>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</si>
  <si>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</si>
  <si>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</si>
  <si>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</si>
  <si>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</si>
  <si>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</si>
  <si>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</si>
  <si>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</si>
  <si>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</si>
  <si>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</si>
  <si>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</si>
  <si>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</si>
  <si>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</si>
  <si>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</si>
  <si>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</si>
  <si>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</si>
  <si>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</si>
  <si>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</si>
  <si>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</si>
  <si>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</si>
  <si>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</si>
  <si>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</si>
  <si>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</si>
  <si>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</si>
  <si>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</si>
  <si>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</si>
  <si>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</si>
  <si>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</si>
  <si>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</si>
  <si>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</si>
  <si>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</si>
  <si>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</si>
  <si>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</si>
  <si>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</si>
  <si>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</si>
  <si>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</si>
  <si>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</si>
  <si>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</si>
  <si>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</si>
  <si>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</si>
  <si>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</si>
  <si>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</si>
  <si>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</si>
  <si>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</si>
  <si>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</si>
  <si>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</si>
  <si>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</si>
  <si>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</si>
  <si>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</si>
  <si>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</si>
  <si>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</si>
  <si>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</si>
  <si>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</si>
  <si>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</si>
  <si>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</si>
  <si>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</si>
  <si>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</si>
  <si>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</si>
  <si>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</si>
  <si>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</si>
  <si>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</si>
  <si>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</si>
  <si>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</si>
  <si>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Foreign Individuals or NRI</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</si>
  <si>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</si>
  <si>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</si>
  <si>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</si>
  <si>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</si>
  <si>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</si>
  <si>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</si>
  <si>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</si>
  <si>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</si>
  <si>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</si>
  <si>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</si>
  <si>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</si>
  <si>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</si>
  <si>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</si>
  <si>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</si>
  <si>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</si>
  <si>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</si>
  <si>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</si>
  <si>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</si>
  <si>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</si>
  <si>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</si>
  <si>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</si>
  <si>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</si>
  <si>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</si>
  <si>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</si>
  <si>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</si>
  <si>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</si>
  <si>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</si>
  <si>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</si>
  <si>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</si>
  <si>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</si>
  <si>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</si>
  <si>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</si>
  <si>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</si>
  <si>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</si>
  <si>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</si>
  <si>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</si>
  <si>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</si>
  <si>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</si>
  <si>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</si>
  <si>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</si>
  <si>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</si>
  <si>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</si>
  <si>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</si>
  <si>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</si>
  <si>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</si>
  <si>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</si>
  <si>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</si>
  <si>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</si>
  <si>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</si>
  <si>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</si>
  <si>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</si>
  <si>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</si>
  <si>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</si>
  <si>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</si>
  <si>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</si>
  <si>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</si>
  <si>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</si>
  <si>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</si>
  <si>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</si>
  <si>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</si>
  <si>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078097109097115116101032076111100111110</t>
  </si>
  <si>
    <t>078097109115116101032076111110100111110</t>
  </si>
  <si>
    <t>100115103115032100</t>
  </si>
  <si>
    <t>065103097105110032078097109097115116101032076111110100111110</t>
  </si>
  <si>
    <t>115100107103106110107115106100110032107106115100110107103106110115107</t>
  </si>
  <si>
    <t>100115102108103107108100032115109108115100107032108107032107</t>
  </si>
  <si>
    <t>078097109101032105115032115097110107101116</t>
  </si>
  <si>
    <t>072101108108111032102114105101110100032115097121032115111109101116104105110103</t>
  </si>
  <si>
    <t>100102115100032102109115108107109103100108107115108103110107100102110103032107102107032100106102110107032106103110107100102106110032103107100102106110107</t>
  </si>
  <si>
    <t>074097121032109097116097106105</t>
  </si>
  <si>
    <t>088089090</t>
  </si>
  <si>
    <t>065066067</t>
  </si>
  <si>
    <t>072101108108111032070114105101110100032083097121032083111109101116104105110103</t>
  </si>
  <si>
    <t>072101108108111032087111114108100</t>
  </si>
  <si>
    <t>100115103108032110103110100107110032107110115107110108103115107108107110102032108097107110102032107110097108</t>
  </si>
  <si>
    <t>032103107097110103032107115110100103032110115100108103115100103059109100115059108109059032103100115108103107115100108103110032107</t>
  </si>
  <si>
    <t>102100107097115106102107097106110032100107103110108100032110103108100107115108032107110100108115107110108110107</t>
  </si>
  <si>
    <t>115102032100115102110108115100107110108102100115032110108103107110032107115110100108107110108032115100107110103108107115032110103108107110108107110100115032108107103110108032100108115100107110032103108115100110</t>
  </si>
  <si>
    <t/>
  </si>
  <si>
    <t>DateOfListing</t>
  </si>
  <si>
    <t>078047065</t>
  </si>
  <si>
    <t>067111114114101099116105111110032105115032073115115117101100</t>
  </si>
  <si>
    <t>097115100102097115100102</t>
  </si>
  <si>
    <t>No. of Shares Underlying Outstanding Warrants (Xi)</t>
  </si>
  <si>
    <t>R. S. SOFTWARE (INDIA) LIMITED</t>
  </si>
  <si>
    <t>30-06-2016</t>
  </si>
  <si>
    <t>RAJNIT RAI JAIN</t>
  </si>
  <si>
    <t>ACLPJ1483B</t>
  </si>
  <si>
    <t>SARITA JAIN</t>
  </si>
  <si>
    <t>ANFPJ0990A</t>
  </si>
  <si>
    <t>FIDELITY PURITAN TRUST- FIDELITY LOW-PRICED STOCK FUND</t>
  </si>
  <si>
    <t>AAATF1551H</t>
  </si>
  <si>
    <t>DOLLY KHANNA</t>
  </si>
  <si>
    <t>ADOPD7812J</t>
  </si>
  <si>
    <t>BARCLAYS WEALTH TRUSTEES INDIA PRIVATE LIMITED</t>
  </si>
  <si>
    <t>AACTR0285L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</si>
</sst>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27">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rgb="FF000000"/>
      <name val="Calibri"/>
      <family val="2"/>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473">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1" fillId="8" borderId="15" xfId="0" applyFont="1"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hidden="1"/>
    </xf>
    <xf numFmtId="164" fontId="1" fillId="14" borderId="4" xfId="0" applyNumberFormat="1" applyFont="1" applyFill="1" applyBorder="1" applyProtection="1">
      <protection hidden="1"/>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0" fontId="0" fillId="8" borderId="18" xfId="0" applyFill="1" applyBorder="1" applyAlignment="1" applyProtection="1">
      <alignment horizontal="center" vertical="center"/>
      <protection locked="0"/>
    </xf>
    <xf numFmtId="0" fontId="0" fillId="8" borderId="16" xfId="0" applyFill="1" applyBorder="1" applyAlignment="1" applyProtection="1">
      <alignment horizontal="center" vertical="center"/>
      <protection locked="0"/>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2" fontId="0" fillId="8" borderId="20" xfId="0" applyNumberFormat="1" applyFill="1" applyBorder="1" applyAlignment="1" applyProtection="1">
      <alignment horizontal="right"/>
      <protection locked="0"/>
    </xf>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0" fontId="0" fillId="11" borderId="21" xfId="0" applyFill="1" applyBorder="1" applyAlignment="1" applyProtection="1">
      <alignment horizontal="right"/>
      <protection hidden="1"/>
    </xf>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49" fontId="0" fillId="8" borderId="15" xfId="0" applyNumberFormat="1" applyFill="1" applyBorder="1" applyAlignment="1" applyProtection="1">
      <alignment horizontal="center" vertical="center"/>
      <protection locked="0"/>
    </xf>
    <xf numFmtId="0" fontId="0" fillId="15"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7" borderId="4" xfId="4" applyNumberFormat="1" applyFont="1" applyFill="1" applyBorder="1" applyAlignment="1">
      <alignment horizontal="center" vertical="center" wrapText="1"/>
    </xf>
    <xf numFmtId="0" fontId="22" fillId="18" borderId="0" xfId="4" applyFont="1" applyFill="1" applyBorder="1" applyAlignment="1">
      <alignment vertical="center" wrapText="1"/>
    </xf>
    <xf numFmtId="0" fontId="15" fillId="18" borderId="0" xfId="3" applyFill="1" applyBorder="1" applyAlignment="1" applyProtection="1">
      <alignment vertical="center" wrapText="1"/>
    </xf>
    <xf numFmtId="0" fontId="21" fillId="18" borderId="4" xfId="5" applyFont="1" applyFill="1" applyBorder="1" applyAlignment="1">
      <alignment horizontal="center" vertical="center" wrapText="1"/>
    </xf>
    <xf numFmtId="0" fontId="15" fillId="18" borderId="13" xfId="3" applyFill="1" applyBorder="1" applyAlignment="1" applyProtection="1">
      <alignment vertical="center" wrapText="1"/>
    </xf>
    <xf numFmtId="0" fontId="21" fillId="18" borderId="0" xfId="5" applyFont="1" applyFill="1" applyBorder="1" applyAlignment="1">
      <alignment horizontal="justify" vertical="center" wrapText="1"/>
    </xf>
    <xf numFmtId="0" fontId="15" fillId="18" borderId="0" xfId="3" applyFill="1" applyBorder="1" applyAlignment="1" applyProtection="1">
      <alignment horizontal="justify" vertical="center" wrapText="1"/>
    </xf>
    <xf numFmtId="0" fontId="2" fillId="18"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165" fontId="0" fillId="8" borderId="20" xfId="2" applyNumberFormat="1" applyFont="1" applyFill="1" applyBorder="1" applyProtection="1">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9" borderId="0" xfId="0" applyFill="1"/>
    <xf numFmtId="0" fontId="0" fillId="19" borderId="0" xfId="0" applyFont="1" applyFill="1"/>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4" fontId="0" fillId="8" borderId="5" xfId="0" applyNumberFormat="1" applyFill="1" applyBorder="1" applyAlignment="1" applyProtection="1">
      <alignment horizontal="right"/>
      <protection locked="0"/>
    </xf>
    <xf numFmtId="165" fontId="0" fillId="11" borderId="5" xfId="0" applyNumberFormat="1" applyFill="1" applyBorder="1" applyAlignment="1" applyProtection="1">
      <alignment horizontal="right" vertical="center"/>
      <protection hidden="1"/>
    </xf>
    <xf numFmtId="1" fontId="0" fillId="8" borderId="20" xfId="0" applyNumberFormat="1" applyFill="1" applyBorder="1" applyAlignment="1" applyProtection="1">
      <alignment horizontal="right"/>
      <protection locked="0"/>
    </xf>
    <xf numFmtId="165" fontId="0" fillId="11" borderId="4" xfId="0" applyNumberFormat="1" applyFill="1" applyBorder="1" applyAlignment="1" applyProtection="1">
      <alignment horizontal="right"/>
    </xf>
    <xf numFmtId="2" fontId="0" fillId="8" borderId="0" xfId="0" applyNumberFormat="1" applyFill="1" applyProtection="1">
      <protection locked="0"/>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49" fontId="0" fillId="15" borderId="15" xfId="0" applyNumberFormat="1" applyFill="1" applyBorder="1" applyAlignment="1" applyProtection="1">
      <alignment horizontal="center" vertical="center"/>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Protection="1">
      <protection locked="0"/>
    </xf>
    <xf numFmtId="0" fontId="0" fillId="8" borderId="4" xfId="0" applyFill="1" applyBorder="1" applyAlignment="1" applyProtection="1">
      <alignment horizontal="left"/>
      <protection locked="0"/>
    </xf>
    <xf numFmtId="164" fontId="0" fillId="8" borderId="4" xfId="0" applyNumberFormat="1" applyFill="1" applyBorder="1" applyAlignment="1" applyProtection="1">
      <alignment horizontal="right"/>
    </xf>
    <xf numFmtId="0" fontId="21" fillId="18" borderId="6" xfId="5" applyNumberFormat="1" applyFont="1" applyFill="1" applyBorder="1" applyAlignment="1">
      <alignment horizontal="justify" vertical="center"/>
    </xf>
    <xf numFmtId="0" fontId="21" fillId="18" borderId="0" xfId="5" applyNumberFormat="1" applyFont="1" applyFill="1" applyBorder="1" applyAlignment="1">
      <alignment horizontal="justify" vertical="center"/>
    </xf>
    <xf numFmtId="0" fontId="21" fillId="18" borderId="7" xfId="5" applyNumberFormat="1" applyFont="1" applyFill="1" applyBorder="1" applyAlignment="1">
      <alignment horizontal="justify" vertical="center"/>
    </xf>
    <xf numFmtId="0" fontId="17" fillId="16" borderId="11" xfId="4" applyFont="1" applyFill="1" applyBorder="1" applyAlignment="1">
      <alignment vertical="center" wrapText="1"/>
    </xf>
    <xf numFmtId="0" fontId="17" fillId="16" borderId="12" xfId="4" applyFont="1" applyFill="1" applyBorder="1" applyAlignment="1">
      <alignment vertical="center" wrapText="1"/>
    </xf>
    <xf numFmtId="0" fontId="17" fillId="16" borderId="13" xfId="4" applyFont="1" applyFill="1" applyBorder="1" applyAlignment="1">
      <alignment vertical="center" wrapText="1"/>
    </xf>
    <xf numFmtId="0" fontId="15" fillId="0" borderId="11" xfId="3" applyBorder="1" applyAlignment="1" applyProtection="1">
      <alignment vertical="center"/>
    </xf>
    <xf numFmtId="0" fontId="15" fillId="0" borderId="12" xfId="3" applyBorder="1" applyAlignment="1" applyProtection="1"/>
    <xf numFmtId="0" fontId="15" fillId="0" borderId="13" xfId="3" applyBorder="1" applyAlignment="1" applyProtection="1"/>
    <xf numFmtId="0" fontId="15" fillId="0" borderId="12" xfId="3" applyBorder="1" applyAlignment="1" applyProtection="1">
      <alignment vertical="center"/>
    </xf>
    <xf numFmtId="0" fontId="15" fillId="0" borderId="13" xfId="3" applyBorder="1" applyAlignment="1" applyProtection="1">
      <alignment vertical="center"/>
    </xf>
    <xf numFmtId="0" fontId="19" fillId="16" borderId="11" xfId="4" applyFont="1" applyFill="1" applyBorder="1" applyAlignment="1">
      <alignment horizontal="center" vertical="center" wrapText="1"/>
    </xf>
    <xf numFmtId="0" fontId="20" fillId="16" borderId="12" xfId="4" applyFont="1" applyFill="1" applyBorder="1" applyAlignment="1">
      <alignment horizontal="center" vertical="center" wrapText="1"/>
    </xf>
    <xf numFmtId="0" fontId="20" fillId="16" borderId="13" xfId="4" applyFont="1" applyFill="1" applyBorder="1" applyAlignment="1">
      <alignment horizontal="center" vertical="center" wrapText="1"/>
    </xf>
    <xf numFmtId="0" fontId="21" fillId="18" borderId="1" xfId="4" applyNumberFormat="1" applyFont="1" applyFill="1" applyBorder="1" applyAlignment="1">
      <alignment horizontal="justify" vertical="center" wrapText="1"/>
    </xf>
    <xf numFmtId="0" fontId="21" fillId="18" borderId="8" xfId="4" applyNumberFormat="1" applyFont="1" applyFill="1" applyBorder="1" applyAlignment="1">
      <alignment horizontal="justify" vertical="center" wrapText="1"/>
    </xf>
    <xf numFmtId="0" fontId="24" fillId="16" borderId="11" xfId="5" applyFont="1" applyFill="1" applyBorder="1" applyAlignment="1">
      <alignment horizontal="center" vertical="center" wrapText="1"/>
    </xf>
    <xf numFmtId="0" fontId="24" fillId="16" borderId="12" xfId="5" applyFont="1" applyFill="1" applyBorder="1" applyAlignment="1">
      <alignment horizontal="center" vertical="center" wrapText="1"/>
    </xf>
    <xf numFmtId="0" fontId="24" fillId="16" borderId="13" xfId="5" applyFont="1" applyFill="1" applyBorder="1" applyAlignment="1">
      <alignment horizontal="center" vertical="center" wrapText="1"/>
    </xf>
    <xf numFmtId="0" fontId="21" fillId="17" borderId="6" xfId="5" applyFont="1" applyFill="1" applyBorder="1" applyAlignment="1">
      <alignment horizontal="justify" vertical="center" wrapText="1"/>
    </xf>
    <xf numFmtId="0" fontId="21" fillId="17" borderId="0" xfId="5" applyFont="1" applyFill="1" applyBorder="1" applyAlignment="1">
      <alignment horizontal="justify" vertical="center"/>
    </xf>
    <xf numFmtId="0" fontId="21" fillId="17" borderId="7" xfId="5" applyFont="1" applyFill="1" applyBorder="1" applyAlignment="1">
      <alignment horizontal="justify" vertical="center"/>
    </xf>
    <xf numFmtId="0" fontId="21" fillId="17" borderId="6" xfId="5" applyFont="1" applyFill="1" applyBorder="1" applyAlignment="1">
      <alignment horizontal="left" vertical="center" wrapText="1"/>
    </xf>
    <xf numFmtId="0" fontId="21" fillId="17" borderId="0" xfId="5" applyFont="1" applyFill="1" applyBorder="1" applyAlignment="1">
      <alignment horizontal="left" vertical="center" wrapText="1"/>
    </xf>
    <xf numFmtId="0" fontId="21" fillId="17" borderId="7" xfId="5" applyFont="1" applyFill="1" applyBorder="1" applyAlignment="1">
      <alignment horizontal="left" vertical="center" wrapText="1"/>
    </xf>
    <xf numFmtId="0" fontId="21" fillId="18" borderId="11" xfId="5" applyFont="1" applyFill="1" applyBorder="1" applyAlignment="1">
      <alignment horizontal="left" vertical="center"/>
    </xf>
    <xf numFmtId="0" fontId="21" fillId="18" borderId="12" xfId="5" applyFont="1" applyFill="1" applyBorder="1" applyAlignment="1">
      <alignment horizontal="left" vertical="center"/>
    </xf>
    <xf numFmtId="0" fontId="21" fillId="18" borderId="9" xfId="5" applyFont="1" applyFill="1" applyBorder="1" applyAlignment="1">
      <alignment horizontal="justify" vertical="center" wrapText="1"/>
    </xf>
    <xf numFmtId="0" fontId="21" fillId="18" borderId="17" xfId="5" applyFont="1" applyFill="1" applyBorder="1" applyAlignment="1">
      <alignment horizontal="justify" vertical="center" wrapText="1"/>
    </xf>
    <xf numFmtId="0" fontId="21" fillId="18" borderId="10" xfId="5" applyFont="1" applyFill="1" applyBorder="1" applyAlignment="1">
      <alignment horizontal="justify" vertical="center" wrapText="1"/>
    </xf>
    <xf numFmtId="0" fontId="24" fillId="16" borderId="11" xfId="5" applyFont="1" applyFill="1" applyBorder="1" applyAlignment="1">
      <alignment horizontal="center" vertical="center"/>
    </xf>
    <xf numFmtId="0" fontId="24" fillId="16" borderId="12" xfId="5" applyFont="1" applyFill="1" applyBorder="1" applyAlignment="1">
      <alignment horizontal="center" vertical="center"/>
    </xf>
    <xf numFmtId="0" fontId="24" fillId="16" borderId="13" xfId="5" applyFont="1" applyFill="1" applyBorder="1" applyAlignment="1">
      <alignment horizontal="center" vertical="center"/>
    </xf>
    <xf numFmtId="0" fontId="21" fillId="17" borderId="4" xfId="5" applyFont="1" applyFill="1" applyBorder="1" applyAlignment="1">
      <alignment horizontal="justify" vertical="center"/>
    </xf>
    <xf numFmtId="0" fontId="25" fillId="17" borderId="2" xfId="5" applyFont="1" applyFill="1" applyBorder="1" applyAlignment="1">
      <alignment horizontal="justify" vertical="top" wrapText="1"/>
    </xf>
    <xf numFmtId="0" fontId="25" fillId="17" borderId="33" xfId="5" applyFont="1" applyFill="1" applyBorder="1" applyAlignment="1">
      <alignment horizontal="justify" vertical="top" wrapText="1"/>
    </xf>
    <xf numFmtId="0" fontId="25" fillId="17" borderId="3" xfId="5" applyFont="1" applyFill="1" applyBorder="1" applyAlignment="1">
      <alignment horizontal="justify" vertical="top" wrapText="1"/>
    </xf>
    <xf numFmtId="0" fontId="25" fillId="17" borderId="2" xfId="5" applyFont="1" applyFill="1" applyBorder="1" applyAlignment="1">
      <alignment horizontal="justify" vertical="center" wrapText="1"/>
    </xf>
    <xf numFmtId="0" fontId="25" fillId="17" borderId="33" xfId="5" applyFont="1" applyFill="1" applyBorder="1" applyAlignment="1">
      <alignment horizontal="justify" vertical="center" wrapText="1"/>
    </xf>
    <xf numFmtId="0" fontId="25" fillId="17" borderId="3" xfId="5" applyFont="1" applyFill="1" applyBorder="1" applyAlignment="1">
      <alignment horizontal="justify" vertical="center" wrapText="1"/>
    </xf>
    <xf numFmtId="0" fontId="21" fillId="17" borderId="0" xfId="5" applyFont="1" applyFill="1" applyBorder="1" applyAlignment="1">
      <alignment horizontal="justify" vertical="center" wrapText="1"/>
    </xf>
    <xf numFmtId="0" fontId="21" fillId="17" borderId="7" xfId="5" applyFont="1" applyFill="1" applyBorder="1" applyAlignment="1">
      <alignment horizontal="justify" vertical="center" wrapText="1"/>
    </xf>
    <xf numFmtId="0" fontId="21" fillId="17" borderId="2" xfId="5" applyFont="1" applyFill="1" applyBorder="1" applyAlignment="1">
      <alignment horizontal="justify" vertical="center" wrapText="1"/>
    </xf>
    <xf numFmtId="0" fontId="21" fillId="17" borderId="33" xfId="5" applyFont="1" applyFill="1" applyBorder="1" applyAlignment="1">
      <alignment horizontal="justify" vertical="center" wrapText="1"/>
    </xf>
    <xf numFmtId="0" fontId="21" fillId="17" borderId="3" xfId="5" applyFont="1" applyFill="1" applyBorder="1" applyAlignment="1">
      <alignment horizontal="justify" vertical="center" wrapText="1"/>
    </xf>
    <xf numFmtId="0" fontId="21" fillId="17" borderId="11" xfId="5" applyFont="1" applyFill="1" applyBorder="1" applyAlignment="1">
      <alignment horizontal="justify" vertical="center" wrapText="1"/>
    </xf>
    <xf numFmtId="0" fontId="21" fillId="17" borderId="12" xfId="5" applyFont="1" applyFill="1" applyBorder="1" applyAlignment="1">
      <alignment horizontal="justify" vertical="center" wrapText="1"/>
    </xf>
    <xf numFmtId="0" fontId="21" fillId="17" borderId="13" xfId="5" applyFont="1" applyFill="1" applyBorder="1" applyAlignment="1">
      <alignment horizontal="justify" vertical="center" wrapText="1"/>
    </xf>
    <xf numFmtId="0" fontId="21" fillId="18" borderId="4" xfId="5" applyNumberFormat="1" applyFont="1" applyFill="1" applyBorder="1" applyAlignment="1">
      <alignment horizontal="justify" vertical="center"/>
    </xf>
    <xf numFmtId="0" fontId="21" fillId="17" borderId="4" xfId="5" applyFont="1" applyFill="1" applyBorder="1" applyAlignment="1">
      <alignment horizontal="justify" vertical="center" wrapText="1"/>
    </xf>
    <xf numFmtId="0" fontId="21" fillId="18" borderId="4" xfId="5" applyNumberFormat="1" applyFont="1" applyFill="1" applyBorder="1" applyAlignment="1">
      <alignment horizontal="justify"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3" fillId="7" borderId="20"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5B9BD5"/>
      <color rgb="FFD8D8D8"/>
      <color rgb="FFF2F2F2"/>
      <color rgb="FF92CDDC"/>
      <color rgb="FFB685DB"/>
      <color rgb="FFD8BEEC"/>
      <color rgb="FF92CDE1"/>
      <color rgb="FFF3F3F3"/>
      <color rgb="FFDEEBF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123825</xdr:colOff>
          <xdr:row>14</xdr:row>
          <xdr:rowOff>57150</xdr:rowOff>
        </xdr:from>
        <xdr:to>
          <xdr:col>23</xdr:col>
          <xdr:colOff>1162050</xdr:colOff>
          <xdr:row>14</xdr:row>
          <xdr:rowOff>247650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1300-000001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7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7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A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A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A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A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123825</xdr:colOff>
          <xdr:row>14</xdr:row>
          <xdr:rowOff>57150</xdr:rowOff>
        </xdr:from>
        <xdr:to>
          <xdr:col>23</xdr:col>
          <xdr:colOff>1190625</xdr:colOff>
          <xdr:row>14</xdr:row>
          <xdr:rowOff>247650</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A00-0000016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E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1F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0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123825</xdr:colOff>
          <xdr:row>14</xdr:row>
          <xdr:rowOff>57150</xdr:rowOff>
        </xdr:from>
        <xdr:to>
          <xdr:col>23</xdr:col>
          <xdr:colOff>1162050</xdr:colOff>
          <xdr:row>14</xdr:row>
          <xdr:rowOff>247650</xdr:rowOff>
        </xdr:to>
        <xdr:sp macro="" textlink="">
          <xdr:nvSpPr>
            <xdr:cNvPr id="32769" name="Button 1" hidden="1">
              <a:extLst>
                <a:ext uri="{63B3BB69-23CF-44E3-9099-C40C66FF867C}">
                  <a14:compatExt spid="_x0000_s32769"/>
                </a:ext>
                <a:ext uri="{FF2B5EF4-FFF2-40B4-BE49-F238E27FC236}">
                  <a16:creationId xmlns:a16="http://schemas.microsoft.com/office/drawing/2014/main" id="{00000000-0008-0000-2000-0000018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1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3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3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123825</xdr:colOff>
          <xdr:row>14</xdr:row>
          <xdr:rowOff>57150</xdr:rowOff>
        </xdr:from>
        <xdr:to>
          <xdr:col>25</xdr:col>
          <xdr:colOff>1066800</xdr:colOff>
          <xdr:row>14</xdr:row>
          <xdr:rowOff>247650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15</xdr:row>
          <xdr:rowOff>57150</xdr:rowOff>
        </xdr:from>
        <xdr:to>
          <xdr:col>25</xdr:col>
          <xdr:colOff>1066800</xdr:colOff>
          <xdr:row>15</xdr:row>
          <xdr:rowOff>247650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3.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2.xml"/><Relationship Id="rId1" Type="http://schemas.openxmlformats.org/officeDocument/2006/relationships/printerSettings" Target="../printerSettings/printerSettings14.bin"/><Relationship Id="rId4" Type="http://schemas.openxmlformats.org/officeDocument/2006/relationships/ctrlProp" Target="../ctrlProps/ctrlProp5.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1"/>
  <sheetViews>
    <sheetView showGridLines="0" topLeftCell="A35" workbookViewId="0">
      <selection activeCell="D40" sqref="D40:J4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304"/>
    </row>
    <row r="3" spans="4:10">
      <c r="I3" s="304"/>
    </row>
    <row r="4" spans="4:10">
      <c r="I4" s="304"/>
    </row>
    <row r="5" spans="4:10">
      <c r="I5" s="304"/>
    </row>
    <row r="6" spans="4:10">
      <c r="E6" s="344" t="s">
        <v>1007</v>
      </c>
      <c r="F6" s="345"/>
      <c r="G6" s="345"/>
      <c r="H6" s="345"/>
      <c r="I6" s="346"/>
    </row>
    <row r="7" spans="4:10">
      <c r="E7" s="305" t="s">
        <v>1008</v>
      </c>
      <c r="F7" s="347" t="s">
        <v>1009</v>
      </c>
      <c r="G7" s="348"/>
      <c r="H7" s="348"/>
      <c r="I7" s="349"/>
    </row>
    <row r="8" spans="4:10">
      <c r="E8" s="305" t="s">
        <v>1010</v>
      </c>
      <c r="F8" s="347" t="s">
        <v>1011</v>
      </c>
      <c r="G8" s="350"/>
      <c r="H8" s="350"/>
      <c r="I8" s="351"/>
    </row>
    <row r="9" spans="4:10">
      <c r="E9" s="305" t="s">
        <v>1012</v>
      </c>
      <c r="F9" s="347" t="s">
        <v>1013</v>
      </c>
      <c r="G9" s="350"/>
      <c r="H9" s="350"/>
      <c r="I9" s="351"/>
    </row>
    <row r="10" spans="4:10">
      <c r="E10" s="305" t="s">
        <v>1014</v>
      </c>
      <c r="F10" s="347" t="s">
        <v>1044</v>
      </c>
      <c r="G10" s="350"/>
      <c r="H10" s="350"/>
      <c r="I10" s="351"/>
    </row>
    <row r="11" spans="4:10">
      <c r="I11" s="304"/>
    </row>
    <row r="12" spans="4:10">
      <c r="I12" s="304"/>
    </row>
    <row r="13" spans="4:10">
      <c r="D13" s="352" t="s">
        <v>1015</v>
      </c>
      <c r="E13" s="353"/>
      <c r="F13" s="353"/>
      <c r="G13" s="353"/>
      <c r="H13" s="353"/>
      <c r="I13" s="353"/>
      <c r="J13" s="354"/>
    </row>
    <row r="14" spans="4:10" ht="27.75" customHeight="1">
      <c r="D14" s="355" t="s">
        <v>1016</v>
      </c>
      <c r="E14" s="355"/>
      <c r="F14" s="355"/>
      <c r="G14" s="355"/>
      <c r="H14" s="355"/>
      <c r="I14" s="355"/>
      <c r="J14" s="355"/>
    </row>
    <row r="15" spans="4:10" ht="45" customHeight="1">
      <c r="D15" s="356" t="s">
        <v>1017</v>
      </c>
      <c r="E15" s="356"/>
      <c r="F15" s="356"/>
      <c r="G15" s="356"/>
      <c r="H15" s="356"/>
      <c r="I15" s="356"/>
      <c r="J15" s="356"/>
    </row>
    <row r="16" spans="4:10">
      <c r="D16" s="306"/>
      <c r="E16" s="306"/>
      <c r="F16" s="306"/>
      <c r="G16" s="306"/>
      <c r="H16" s="306"/>
      <c r="I16" s="307"/>
      <c r="J16" s="306"/>
    </row>
    <row r="17" spans="4:10">
      <c r="I17" s="304"/>
    </row>
    <row r="18" spans="4:10" ht="15.75">
      <c r="D18" s="357" t="s">
        <v>1018</v>
      </c>
      <c r="E18" s="358"/>
      <c r="F18" s="358"/>
      <c r="G18" s="358"/>
      <c r="H18" s="358"/>
      <c r="I18" s="358"/>
      <c r="J18" s="359"/>
    </row>
    <row r="19" spans="4:10" ht="18" customHeight="1">
      <c r="D19" s="360" t="s">
        <v>1019</v>
      </c>
      <c r="E19" s="361"/>
      <c r="F19" s="361"/>
      <c r="G19" s="361"/>
      <c r="H19" s="361"/>
      <c r="I19" s="361"/>
      <c r="J19" s="362"/>
    </row>
    <row r="20" spans="4:10" ht="16.5" customHeight="1">
      <c r="D20" s="363" t="s">
        <v>1020</v>
      </c>
      <c r="E20" s="364"/>
      <c r="F20" s="364"/>
      <c r="G20" s="364"/>
      <c r="H20" s="364"/>
      <c r="I20" s="364"/>
      <c r="J20" s="365"/>
    </row>
    <row r="21" spans="4:10" ht="16.5" customHeight="1">
      <c r="D21" s="341" t="s">
        <v>1021</v>
      </c>
      <c r="E21" s="342"/>
      <c r="F21" s="342"/>
      <c r="G21" s="342"/>
      <c r="H21" s="342"/>
      <c r="I21" s="342"/>
      <c r="J21" s="343"/>
    </row>
    <row r="22" spans="4:10" ht="18.75" customHeight="1">
      <c r="D22" s="341" t="s">
        <v>1022</v>
      </c>
      <c r="E22" s="342"/>
      <c r="F22" s="342"/>
      <c r="G22" s="342"/>
      <c r="H22" s="342"/>
      <c r="I22" s="342"/>
      <c r="J22" s="343"/>
    </row>
    <row r="23" spans="4:10" ht="28.5" customHeight="1">
      <c r="D23" s="368" t="s">
        <v>1023</v>
      </c>
      <c r="E23" s="369"/>
      <c r="F23" s="369"/>
      <c r="G23" s="369"/>
      <c r="H23" s="369"/>
      <c r="I23" s="369"/>
      <c r="J23" s="370"/>
    </row>
    <row r="24" spans="4:10">
      <c r="I24" s="304"/>
    </row>
    <row r="25" spans="4:10">
      <c r="I25" s="304"/>
    </row>
    <row r="26" spans="4:10" ht="15.75">
      <c r="D26" s="371" t="s">
        <v>1024</v>
      </c>
      <c r="E26" s="372"/>
      <c r="F26" s="372"/>
      <c r="G26" s="372"/>
      <c r="H26" s="372"/>
      <c r="I26" s="372"/>
      <c r="J26" s="373"/>
    </row>
    <row r="27" spans="4:10">
      <c r="D27" s="308">
        <v>1</v>
      </c>
      <c r="E27" s="366" t="s">
        <v>1025</v>
      </c>
      <c r="F27" s="367"/>
      <c r="G27" s="367"/>
      <c r="H27" s="367"/>
      <c r="I27" s="367"/>
      <c r="J27" s="309" t="s">
        <v>1026</v>
      </c>
    </row>
    <row r="28" spans="4:10">
      <c r="D28" s="308">
        <v>2</v>
      </c>
      <c r="E28" s="366" t="s">
        <v>1045</v>
      </c>
      <c r="F28" s="367"/>
      <c r="G28" s="367"/>
      <c r="H28" s="367"/>
      <c r="I28" s="367"/>
      <c r="J28" s="312" t="s">
        <v>1045</v>
      </c>
    </row>
    <row r="29" spans="4:10">
      <c r="D29" s="308">
        <v>3</v>
      </c>
      <c r="E29" s="366" t="s">
        <v>1046</v>
      </c>
      <c r="F29" s="367"/>
      <c r="G29" s="367"/>
      <c r="H29" s="367"/>
      <c r="I29" s="367"/>
      <c r="J29" s="312" t="s">
        <v>1046</v>
      </c>
    </row>
    <row r="30" spans="4:10">
      <c r="D30" s="308">
        <v>4</v>
      </c>
      <c r="E30" s="366" t="s">
        <v>1047</v>
      </c>
      <c r="F30" s="367"/>
      <c r="G30" s="367"/>
      <c r="H30" s="367"/>
      <c r="I30" s="367"/>
      <c r="J30" s="312" t="s">
        <v>1047</v>
      </c>
    </row>
    <row r="31" spans="4:10">
      <c r="D31" s="310"/>
      <c r="E31" s="310"/>
      <c r="F31" s="310"/>
      <c r="G31" s="310"/>
      <c r="H31" s="310"/>
      <c r="I31" s="311"/>
      <c r="J31" s="310"/>
    </row>
    <row r="32" spans="4:10">
      <c r="I32" s="304"/>
    </row>
    <row r="33" spans="4:10" ht="18" customHeight="1">
      <c r="D33" s="357" t="s">
        <v>1027</v>
      </c>
      <c r="E33" s="358"/>
      <c r="F33" s="358"/>
      <c r="G33" s="358"/>
      <c r="H33" s="358"/>
      <c r="I33" s="358"/>
      <c r="J33" s="359"/>
    </row>
    <row r="34" spans="4:10" ht="60" customHeight="1">
      <c r="D34" s="375" t="s">
        <v>1048</v>
      </c>
      <c r="E34" s="376"/>
      <c r="F34" s="376"/>
      <c r="G34" s="376"/>
      <c r="H34" s="376"/>
      <c r="I34" s="376"/>
      <c r="J34" s="377"/>
    </row>
    <row r="35" spans="4:10" ht="49.5" customHeight="1">
      <c r="D35" s="378" t="s">
        <v>1028</v>
      </c>
      <c r="E35" s="379"/>
      <c r="F35" s="379"/>
      <c r="G35" s="379"/>
      <c r="H35" s="379"/>
      <c r="I35" s="379"/>
      <c r="J35" s="380"/>
    </row>
    <row r="36" spans="4:10" ht="53.25" customHeight="1">
      <c r="D36" s="378" t="s">
        <v>1029</v>
      </c>
      <c r="E36" s="379"/>
      <c r="F36" s="379"/>
      <c r="G36" s="379"/>
      <c r="H36" s="379"/>
      <c r="I36" s="379"/>
      <c r="J36" s="380"/>
    </row>
    <row r="37" spans="4:10" ht="30" customHeight="1">
      <c r="D37" s="360" t="s">
        <v>1030</v>
      </c>
      <c r="E37" s="381"/>
      <c r="F37" s="381"/>
      <c r="G37" s="381"/>
      <c r="H37" s="381"/>
      <c r="I37" s="381"/>
      <c r="J37" s="382"/>
    </row>
    <row r="38" spans="4:10" ht="56.25" customHeight="1">
      <c r="D38" s="383" t="s">
        <v>1031</v>
      </c>
      <c r="E38" s="384"/>
      <c r="F38" s="384"/>
      <c r="G38" s="384"/>
      <c r="H38" s="384"/>
      <c r="I38" s="384"/>
      <c r="J38" s="385"/>
    </row>
    <row r="39" spans="4:10" ht="84.75" customHeight="1">
      <c r="D39" s="383" t="s">
        <v>1032</v>
      </c>
      <c r="E39" s="384"/>
      <c r="F39" s="384"/>
      <c r="G39" s="384"/>
      <c r="H39" s="384"/>
      <c r="I39" s="384"/>
      <c r="J39" s="385"/>
    </row>
    <row r="40" spans="4:10" ht="61.5" customHeight="1">
      <c r="D40" s="386" t="s">
        <v>1033</v>
      </c>
      <c r="E40" s="387"/>
      <c r="F40" s="387"/>
      <c r="G40" s="387"/>
      <c r="H40" s="387"/>
      <c r="I40" s="387"/>
      <c r="J40" s="388"/>
    </row>
    <row r="41" spans="4:10">
      <c r="I41" s="304"/>
    </row>
    <row r="42" spans="4:10">
      <c r="I42" s="304"/>
    </row>
    <row r="43" spans="4:10" ht="15.75">
      <c r="D43" s="371" t="s">
        <v>1034</v>
      </c>
      <c r="E43" s="372"/>
      <c r="F43" s="372"/>
      <c r="G43" s="372"/>
      <c r="H43" s="372"/>
      <c r="I43" s="372"/>
      <c r="J43" s="373"/>
    </row>
    <row r="44" spans="4:10" ht="20.100000000000001" customHeight="1">
      <c r="D44" s="374" t="s">
        <v>1035</v>
      </c>
      <c r="E44" s="374"/>
      <c r="F44" s="374"/>
      <c r="G44" s="374"/>
      <c r="H44" s="374"/>
      <c r="I44" s="374"/>
      <c r="J44" s="374"/>
    </row>
    <row r="45" spans="4:10" ht="20.100000000000001" customHeight="1">
      <c r="D45" s="374" t="s">
        <v>1036</v>
      </c>
      <c r="E45" s="374"/>
      <c r="F45" s="374"/>
      <c r="G45" s="374"/>
      <c r="H45" s="374"/>
      <c r="I45" s="374"/>
      <c r="J45" s="374"/>
    </row>
    <row r="46" spans="4:10" ht="20.100000000000001" customHeight="1">
      <c r="D46" s="374" t="s">
        <v>1037</v>
      </c>
      <c r="E46" s="374"/>
      <c r="F46" s="374"/>
      <c r="G46" s="374"/>
      <c r="H46" s="374"/>
      <c r="I46" s="374"/>
      <c r="J46" s="374"/>
    </row>
    <row r="47" spans="4:10" ht="42" customHeight="1">
      <c r="D47" s="374" t="s">
        <v>1038</v>
      </c>
      <c r="E47" s="374"/>
      <c r="F47" s="374"/>
      <c r="G47" s="374"/>
      <c r="H47" s="374"/>
      <c r="I47" s="374"/>
      <c r="J47" s="374"/>
    </row>
    <row r="48" spans="4:10" ht="38.25" customHeight="1">
      <c r="D48" s="374" t="s">
        <v>1039</v>
      </c>
      <c r="E48" s="374"/>
      <c r="F48" s="374"/>
      <c r="G48" s="374"/>
      <c r="H48" s="374"/>
      <c r="I48" s="374"/>
      <c r="J48" s="374"/>
    </row>
    <row r="49" spans="4:10" ht="38.25" customHeight="1">
      <c r="D49" s="390" t="s">
        <v>1040</v>
      </c>
      <c r="E49" s="374"/>
      <c r="F49" s="374"/>
      <c r="G49" s="374"/>
      <c r="H49" s="374"/>
      <c r="I49" s="374"/>
      <c r="J49" s="374"/>
    </row>
    <row r="50" spans="4:10" ht="38.25" customHeight="1">
      <c r="D50" s="390" t="s">
        <v>1041</v>
      </c>
      <c r="E50" s="374"/>
      <c r="F50" s="374"/>
      <c r="G50" s="374"/>
      <c r="H50" s="374"/>
      <c r="I50" s="374"/>
      <c r="J50" s="374"/>
    </row>
    <row r="51" spans="4:10" ht="25.5" customHeight="1">
      <c r="D51" s="391" t="s">
        <v>1042</v>
      </c>
      <c r="E51" s="389"/>
      <c r="F51" s="389"/>
      <c r="G51" s="389"/>
      <c r="H51" s="389"/>
      <c r="I51" s="389"/>
      <c r="J51" s="389"/>
    </row>
    <row r="52" spans="4:10" ht="27.75" customHeight="1">
      <c r="D52" s="389" t="s">
        <v>1043</v>
      </c>
      <c r="E52" s="389"/>
      <c r="F52" s="389"/>
      <c r="G52" s="389"/>
      <c r="H52" s="389"/>
      <c r="I52" s="389"/>
      <c r="J52" s="389"/>
    </row>
    <row r="53" spans="4:10">
      <c r="I53" s="304"/>
    </row>
    <row r="54" spans="4:10">
      <c r="I54" s="304"/>
    </row>
    <row r="55" spans="4:10">
      <c r="I55" s="304"/>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52:J52"/>
    <mergeCell ref="D46:J46"/>
    <mergeCell ref="D47:J47"/>
    <mergeCell ref="D48:J48"/>
    <mergeCell ref="D49:J49"/>
    <mergeCell ref="D50:J50"/>
    <mergeCell ref="D51:J51"/>
    <mergeCell ref="D45:J45"/>
    <mergeCell ref="D33:J33"/>
    <mergeCell ref="D34:J34"/>
    <mergeCell ref="D35:J35"/>
    <mergeCell ref="D36:J36"/>
    <mergeCell ref="D37:J37"/>
    <mergeCell ref="D38:J38"/>
    <mergeCell ref="D39:J39"/>
    <mergeCell ref="D40:J40"/>
    <mergeCell ref="D43:J43"/>
    <mergeCell ref="D44:J44"/>
    <mergeCell ref="E30:I30"/>
    <mergeCell ref="D22:J22"/>
    <mergeCell ref="D23:J23"/>
    <mergeCell ref="D26:J26"/>
    <mergeCell ref="E27:I27"/>
    <mergeCell ref="E28:I28"/>
    <mergeCell ref="E29:I29"/>
    <mergeCell ref="D21:J21"/>
    <mergeCell ref="E6:I6"/>
    <mergeCell ref="F7:I7"/>
    <mergeCell ref="F8:I8"/>
    <mergeCell ref="F9:I9"/>
    <mergeCell ref="F10:I10"/>
    <mergeCell ref="D13:J13"/>
    <mergeCell ref="D14:J14"/>
    <mergeCell ref="D15:J15"/>
    <mergeCell ref="D18:J18"/>
    <mergeCell ref="D19:J19"/>
    <mergeCell ref="D20:J20"/>
  </mergeCells>
  <hyperlinks>
    <hyperlink ref="J28" location="Declaration!A1" display="Declaration" xr:uid="{00000000-0004-0000-0000-000000000000}"/>
    <hyperlink ref="J29" location="Summary!A1" display="Summary" xr:uid="{00000000-0004-0000-0000-000001000000}"/>
    <hyperlink ref="J30" location="'Shareholding Pattern'!A1" display="Shareholding Pattern"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topLeftCell="A7" zoomScale="85" zoomScaleNormal="85" workbookViewId="0">
      <selection activeCell="H16" sqref="H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4" width="14.42578125" customWidth="1"/>
    <col min="25" max="25" width="13.5703125" hidden="1" customWidth="1"/>
    <col min="26" max="26" width="15.42578125" hidden="1" customWidth="1"/>
    <col min="27" max="27" width="14.5703125" customWidth="1"/>
    <col min="28" max="28" width="19.28515625" customWidth="1"/>
    <col min="29" max="29" width="3.42578125" customWidth="1"/>
    <col min="30" max="30" width="3" customWidth="1"/>
    <col min="31" max="16383" width="3" hidden="1"/>
    <col min="16384" max="16384" width="3.5703125" hidden="1"/>
  </cols>
  <sheetData>
    <row r="1" spans="4:48" hidden="1">
      <c r="I1">
        <v>0</v>
      </c>
      <c r="AR1" s="7" t="s">
        <v>1005</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1054</v>
      </c>
      <c r="AR2" s="7" t="s">
        <v>1053</v>
      </c>
    </row>
    <row r="3" spans="4:48" hidden="1">
      <c r="AR3" s="7" t="s">
        <v>985</v>
      </c>
    </row>
    <row r="4" spans="4:48" hidden="1">
      <c r="AR4" s="7" t="s">
        <v>927</v>
      </c>
    </row>
    <row r="5" spans="4:48" hidden="1">
      <c r="AR5" s="7" t="s">
        <v>986</v>
      </c>
    </row>
    <row r="6" spans="4:48" hidden="1">
      <c r="AR6" s="7" t="s">
        <v>935</v>
      </c>
    </row>
    <row r="7" spans="4:48" ht="15" customHeight="1">
      <c r="AR7" s="7"/>
    </row>
    <row r="8" spans="4:48" ht="15" customHeight="1">
      <c r="AR8" s="7"/>
    </row>
    <row r="9" spans="4:48" ht="29.25" customHeight="1">
      <c r="D9" s="428" t="s">
        <v>138</v>
      </c>
      <c r="E9" s="427" t="s">
        <v>34</v>
      </c>
      <c r="F9" s="427"/>
      <c r="G9" s="428" t="s">
        <v>137</v>
      </c>
      <c r="H9" s="427" t="s">
        <v>1</v>
      </c>
      <c r="I9" s="395" t="s">
        <v>961</v>
      </c>
      <c r="J9" s="427" t="s">
        <v>3</v>
      </c>
      <c r="K9" s="427" t="s">
        <v>4</v>
      </c>
      <c r="L9" s="427" t="s">
        <v>5</v>
      </c>
      <c r="M9" s="427" t="s">
        <v>6</v>
      </c>
      <c r="N9" s="427" t="s">
        <v>7</v>
      </c>
      <c r="O9" s="427" t="s">
        <v>8</v>
      </c>
      <c r="P9" s="427"/>
      <c r="Q9" s="427"/>
      <c r="R9" s="427"/>
      <c r="S9" s="427" t="s">
        <v>9</v>
      </c>
      <c r="T9" s="428" t="s">
        <v>1087</v>
      </c>
      <c r="U9" s="428" t="s">
        <v>135</v>
      </c>
      <c r="V9" s="427" t="s">
        <v>107</v>
      </c>
      <c r="W9" s="427" t="s">
        <v>12</v>
      </c>
      <c r="X9" s="427"/>
      <c r="Y9" s="427" t="s">
        <v>13</v>
      </c>
      <c r="Z9" s="427"/>
      <c r="AA9" s="427" t="s">
        <v>14</v>
      </c>
      <c r="AB9" s="395" t="s">
        <v>1054</v>
      </c>
      <c r="AR9" s="7"/>
      <c r="AV9" t="s">
        <v>34</v>
      </c>
    </row>
    <row r="10" spans="4:48" ht="31.5" customHeight="1">
      <c r="D10" s="429"/>
      <c r="E10" s="427"/>
      <c r="F10" s="427"/>
      <c r="G10" s="429"/>
      <c r="H10" s="427"/>
      <c r="I10" s="427"/>
      <c r="J10" s="427"/>
      <c r="K10" s="427"/>
      <c r="L10" s="427"/>
      <c r="M10" s="427"/>
      <c r="N10" s="427"/>
      <c r="O10" s="427" t="s">
        <v>15</v>
      </c>
      <c r="P10" s="427"/>
      <c r="Q10" s="427"/>
      <c r="R10" s="427" t="s">
        <v>16</v>
      </c>
      <c r="S10" s="427"/>
      <c r="T10" s="429"/>
      <c r="U10" s="429"/>
      <c r="V10" s="427"/>
      <c r="W10" s="427"/>
      <c r="X10" s="427"/>
      <c r="Y10" s="427"/>
      <c r="Z10" s="427"/>
      <c r="AA10" s="427"/>
      <c r="AB10" s="427"/>
      <c r="AR10" s="7"/>
      <c r="AV10" t="s">
        <v>979</v>
      </c>
    </row>
    <row r="11" spans="4:48" ht="78.75" customHeight="1">
      <c r="D11" s="430"/>
      <c r="E11" s="427"/>
      <c r="F11" s="427"/>
      <c r="G11" s="430"/>
      <c r="H11" s="427"/>
      <c r="I11" s="427"/>
      <c r="J11" s="427"/>
      <c r="K11" s="427"/>
      <c r="L11" s="427"/>
      <c r="M11" s="427"/>
      <c r="N11" s="427"/>
      <c r="O11" s="44" t="s">
        <v>17</v>
      </c>
      <c r="P11" s="44" t="s">
        <v>18</v>
      </c>
      <c r="Q11" s="44" t="s">
        <v>19</v>
      </c>
      <c r="R11" s="427"/>
      <c r="S11" s="427"/>
      <c r="T11" s="430"/>
      <c r="U11" s="430"/>
      <c r="V11" s="427"/>
      <c r="W11" s="44" t="s">
        <v>20</v>
      </c>
      <c r="X11" s="44" t="s">
        <v>21</v>
      </c>
      <c r="Y11" s="44" t="s">
        <v>20</v>
      </c>
      <c r="Z11" s="44" t="s">
        <v>21</v>
      </c>
      <c r="AA11" s="427"/>
      <c r="AB11" s="427"/>
    </row>
    <row r="12" spans="4:48" ht="25.5" customHeight="1">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row>
    <row r="13" spans="4:48" s="11" customFormat="1" ht="15" hidden="1" customHeight="1">
      <c r="D13" s="221"/>
      <c r="E13" s="99"/>
      <c r="F13" s="90"/>
      <c r="G13" s="90"/>
      <c r="H13" s="16"/>
      <c r="I13" s="314">
        <v>1</v>
      </c>
      <c r="J13" s="16"/>
      <c r="K13" s="51"/>
      <c r="L13" s="51"/>
      <c r="M13" s="271" t="str">
        <f>+IFERROR(IF(COUNT(J13:L13),ROUND(SUM(J13:L13),0),""),"")</f>
        <v/>
      </c>
      <c r="N13" s="269" t="str">
        <f>+IFERROR(IF(COUNT(M13),ROUND(M13/'Shareholding Pattern'!$L$57*100,2),""),"")</f>
        <v/>
      </c>
      <c r="O13" s="315" t="str">
        <f>IF(J13="","",J13)</f>
        <v/>
      </c>
      <c r="P13" s="233"/>
      <c r="Q13" s="270" t="str">
        <f>+IFERROR(IF(COUNT(O13:P13),ROUND(SUM(O13,P13),2),""),"")</f>
        <v/>
      </c>
      <c r="R13" s="269" t="str">
        <f>+IFERROR(IF(COUNT(Q13),ROUND(Q13/('Shareholding Pattern'!$P$58)*100,2),""),"")</f>
        <v/>
      </c>
      <c r="S13" s="51"/>
      <c r="T13" s="51"/>
      <c r="U13" s="272" t="str">
        <f>+IFERROR(IF(COUNT(S13:T13),ROUND(SUM(S13:T13),0),""),"")</f>
        <v/>
      </c>
      <c r="V13" s="269" t="str">
        <f>+IFERROR(IF(COUNT(M13,U13),ROUND(SUM(U13,M13)/SUM('Shareholding Pattern'!$L$57,'Shareholding Pattern'!$T$57)*100,2),""),"")</f>
        <v/>
      </c>
      <c r="W13" s="51"/>
      <c r="X13" s="269" t="str">
        <f>+IFERROR(IF(COUNT(W13),ROUND(SUM(W13)/SUM(J13)*100,2),""),0)</f>
        <v/>
      </c>
      <c r="Y13" s="51"/>
      <c r="Z13" s="269" t="str">
        <f>+IFERROR(IF(COUNT(Y13),ROUND(SUM(Y13)/SUM(J13)*100,2),""),0)</f>
        <v/>
      </c>
      <c r="AA13" s="243"/>
      <c r="AB13" s="325"/>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15.75" hidden="1" customHeight="1">
      <c r="D15" s="49"/>
      <c r="Z15" s="244"/>
    </row>
    <row r="16" spans="4:48" ht="20.100000000000001" customHeight="1">
      <c r="D16" s="63"/>
      <c r="E16" s="245" t="s">
        <v>1002</v>
      </c>
      <c r="F16" s="39"/>
      <c r="G16" s="64"/>
      <c r="H16" s="245"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9" t="str">
        <f>+IFERROR(IF(COUNT(M16),ROUND(M16/'Shareholding Pattern'!$L$57*100,2),""),"")</f>
        <v/>
      </c>
      <c r="O16" s="215" t="str">
        <f>+IFERROR(IF(COUNT(O14:O15),ROUND(SUM(O14:O15),0),""),"")</f>
        <v/>
      </c>
      <c r="P16" s="215" t="str">
        <f>+IFERROR(IF(COUNT(P14:P15),ROUND(SUM(P14:P15),0),""),"")</f>
        <v/>
      </c>
      <c r="Q16" s="215" t="str">
        <f>+IFERROR(IF(COUNT(Q14:Q15),ROUND(SUM(Q14:Q15),0),""),"")</f>
        <v/>
      </c>
      <c r="R16" s="269" t="str">
        <f>+IFERROR(IF(COUNT(Q16),ROUND(Q16/('Shareholding Pattern'!$P$58)*100,2),""),"")</f>
        <v/>
      </c>
      <c r="S16" s="77" t="str">
        <f>+IFERROR(IF(COUNT(S14:S15),ROUND(SUM(S14:S15),0),""),"")</f>
        <v/>
      </c>
      <c r="T16" s="77" t="str">
        <f>+IFERROR(IF(COUNT(T14:T15),ROUND(SUM(T14:T15),0),""),"")</f>
        <v/>
      </c>
      <c r="U16" s="77" t="str">
        <f>+IFERROR(IF(COUNT(U14:U15),ROUND(SUM(U14:U15),0),""),"")</f>
        <v/>
      </c>
      <c r="V16" s="269" t="str">
        <f>+IFERROR(IF(COUNT(M16,U16),ROUND(SUM(U16,M16)/SUM('Shareholding Pattern'!$L$57,'Shareholding Pattern'!$T$57)*100,2),""),"")</f>
        <v/>
      </c>
      <c r="W16" s="77" t="str">
        <f>+IFERROR(IF(COUNT(W14:W15),ROUND(SUM(W14:W15),0),""),"")</f>
        <v/>
      </c>
      <c r="X16" s="269" t="str">
        <f>+IFERROR(IF(COUNT(W16),ROUND(SUM(W16)/SUM(J16)*100,2),""),0)</f>
        <v/>
      </c>
      <c r="Y16" s="77" t="str">
        <f>+IFERROR(IF(COUNT(Y14:Y15),ROUND(SUM(Y14:Y15),0),""),"")</f>
        <v/>
      </c>
      <c r="Z16" s="269" t="str">
        <f>+IFERROR(IF(COUNT(Y16),ROUND(SUM(Y16)/SUM(J16)*100,2),""),0)</f>
        <v/>
      </c>
      <c r="AA16" s="77" t="str">
        <f>+IFERROR(IF(COUNT(AA14:AA15),ROUND(SUM(AA14:AA15),0),""),"")</f>
        <v/>
      </c>
    </row>
  </sheetData>
  <sheetProtection password="F884" sheet="1" objects="1" scenarios="1"/>
  <mergeCells count="22">
    <mergeCell ref="T9:T11"/>
    <mergeCell ref="U9:U11"/>
    <mergeCell ref="O10:Q10"/>
    <mergeCell ref="R10:R11"/>
    <mergeCell ref="S9:S11"/>
    <mergeCell ref="O9:R9"/>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s>
  <dataValidations count="9">
    <dataValidation type="whole" operator="lessThanOrEqual" allowBlank="1" showInputMessage="1" showErrorMessage="1" sqref="Y13" xr:uid="{00000000-0002-0000-0900-000000000000}">
      <formula1>J13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AA13:AB13" xr:uid="{00000000-0002-0000-0900-000002000000}">
      <formula1>M13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J13:L13 S13:T13 P13" xr:uid="{00000000-0002-0000-0900-000004000000}">
      <formula1>0</formula1>
    </dataValidation>
    <dataValidation type="whole" operator="greaterThan" allowBlank="1" showInputMessage="1" showErrorMessage="1" sqref="I13" xr:uid="{00000000-0002-0000-0900-000005000000}">
      <formula1>0</formula1>
    </dataValidation>
    <dataValidation type="list" allowBlank="1" showInputMessage="1" showErrorMessage="1" sqref="E13" xr:uid="{00000000-0002-0000-0900-000006000000}">
      <formula1>$AR$1:$AR$6</formula1>
    </dataValidation>
    <dataValidation operator="greaterThanOrEqual" allowBlank="1" showInputMessage="1" showErrorMessage="1" sqref="O13" xr:uid="{00000000-0002-0000-0900-000007000000}"/>
    <dataValidation type="list" allowBlank="1" showInputMessage="1" showErrorMessage="1" sqref="F13" xr:uid="{00000000-0002-0000-0900-000008000000}">
      <formula1>$AV$9:$AV$10</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A1:XFC16"/>
  <sheetViews>
    <sheetView showGridLines="0" topLeftCell="A7"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7.7109375" customWidth="1"/>
    <col min="17" max="19" width="14.5703125" hidden="1"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20.85546875" customWidth="1"/>
    <col min="27" max="27" width="3.7109375" customWidth="1"/>
    <col min="28" max="28" width="3.42578125" customWidth="1"/>
    <col min="29" max="16383" width="2.7109375" hidden="1"/>
    <col min="16384" max="16384" width="3.140625" hidden="1"/>
  </cols>
  <sheetData>
    <row r="1" spans="5:26" hidden="1">
      <c r="I1">
        <v>0</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7" spans="5:26" ht="15" customHeight="1"/>
    <row r="8" spans="5:26" ht="15" customHeight="1"/>
    <row r="9" spans="5:26"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13</v>
      </c>
      <c r="X9" s="427"/>
      <c r="Y9" s="427" t="s">
        <v>14</v>
      </c>
      <c r="Z9" s="395" t="s">
        <v>1054</v>
      </c>
    </row>
    <row r="10" spans="5:26"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Y10" s="427"/>
      <c r="Z10" s="427"/>
    </row>
    <row r="11" spans="5:26"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4" t="s">
        <v>20</v>
      </c>
      <c r="X11" s="44" t="s">
        <v>21</v>
      </c>
      <c r="Y11" s="427"/>
      <c r="Z11" s="427"/>
    </row>
    <row r="12" spans="5:26" s="5" customFormat="1" ht="20.100000000000001" customHeight="1">
      <c r="E12" s="9" t="s">
        <v>83</v>
      </c>
      <c r="F12" s="318" t="s">
        <v>38</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26"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H13:J13 M13:N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XFC23"/>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2" width="9.140625" hidden="1"/>
    <col min="16383" max="16383" width="1.5703125" hidden="1"/>
    <col min="16384" max="16384" width="6.28515625" hidden="1"/>
  </cols>
  <sheetData>
    <row r="1" spans="5:26" hidden="1">
      <c r="I1">
        <v>0</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13</v>
      </c>
      <c r="X9" s="427"/>
      <c r="Y9" s="427" t="s">
        <v>14</v>
      </c>
      <c r="Z9" s="395" t="s">
        <v>1054</v>
      </c>
    </row>
    <row r="10" spans="5:26"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Y10" s="427"/>
      <c r="Z10" s="427"/>
    </row>
    <row r="11" spans="5:26"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4" t="s">
        <v>20</v>
      </c>
      <c r="X11" s="44" t="s">
        <v>21</v>
      </c>
      <c r="Y11" s="427"/>
      <c r="Z11" s="427"/>
    </row>
    <row r="12" spans="5:26" ht="20.100000000000001" customHeight="1">
      <c r="E12" s="9" t="s">
        <v>83</v>
      </c>
      <c r="F12" s="318" t="s">
        <v>39</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26"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row r="23" spans="9:9">
      <c r="I23" t="s">
        <v>984</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H13:J13 M13:N13" xr:uid="{00000000-0002-0000-0B00-000004000000}">
      <formula1>0</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7.5703125" customWidth="1"/>
    <col min="27" max="27" width="4.140625" customWidth="1"/>
    <col min="28" max="28" width="3.28515625" customWidth="1"/>
    <col min="29" max="16384" width="16.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ht="15" customHeight="1">
      <c r="AR7" t="s">
        <v>927</v>
      </c>
    </row>
    <row r="8" spans="5:44" ht="15" customHeight="1">
      <c r="AR8" t="s">
        <v>929</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13</v>
      </c>
      <c r="X9" s="427"/>
      <c r="Y9" s="427" t="s">
        <v>14</v>
      </c>
      <c r="Z9" s="395" t="s">
        <v>1054</v>
      </c>
      <c r="AR9" t="s">
        <v>930</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Y10" s="427"/>
      <c r="Z10" s="427"/>
      <c r="AR10" t="s">
        <v>931</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4" t="s">
        <v>20</v>
      </c>
      <c r="X11" s="44" t="s">
        <v>21</v>
      </c>
      <c r="Y11" s="427"/>
      <c r="Z11" s="427"/>
      <c r="AR11" t="s">
        <v>936</v>
      </c>
    </row>
    <row r="12" spans="5:44" ht="20.100000000000001" customHeight="1">
      <c r="E12" s="9" t="s">
        <v>84</v>
      </c>
      <c r="F12" s="318"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+IFERROR(IF(COUNT(U16),ROUND(SUM(U16)/SUM(H16)*100,2),""),0)</f>
        <v/>
      </c>
      <c r="W16" s="1" t="str">
        <f>+IFERROR(IF(COUNT(W14:W15),ROUND(SUM(W14:W15),0),""),"")</f>
        <v/>
      </c>
      <c r="X16" s="17" t="str">
        <f>+IFERROR(IF(COUNT(W16),ROUND(SUM(W16)/SUM(H16)*100,2),""),0)</f>
        <v/>
      </c>
      <c r="Y16" s="1" t="str">
        <f>+IFERROR(IF(COUNT(Y14:Y15),ROUND(SUM(Y14:Y15),0),""),"")</f>
        <v/>
      </c>
    </row>
  </sheetData>
  <sheetProtection password="F884" sheet="1" objects="1" scenarios="1"/>
  <mergeCells count="19">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6.5703125" customWidth="1"/>
    <col min="27" max="27" width="5" customWidth="1"/>
    <col min="28" max="28" width="4.7109375" customWidth="1"/>
    <col min="29" max="16384" width="16.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ht="15" customHeight="1">
      <c r="AR7" t="s">
        <v>927</v>
      </c>
    </row>
    <row r="8" spans="5:44" ht="15" customHeight="1">
      <c r="AR8" t="s">
        <v>929</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13</v>
      </c>
      <c r="X9" s="427"/>
      <c r="Y9" s="427" t="s">
        <v>14</v>
      </c>
      <c r="Z9" s="395" t="s">
        <v>1054</v>
      </c>
      <c r="AR9" t="s">
        <v>930</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Y10" s="427"/>
      <c r="Z10" s="427"/>
      <c r="AR10" t="s">
        <v>931</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4" t="s">
        <v>20</v>
      </c>
      <c r="X11" s="44" t="s">
        <v>21</v>
      </c>
      <c r="Y11" s="427"/>
      <c r="Z11" s="427"/>
      <c r="AR11" t="s">
        <v>936</v>
      </c>
    </row>
    <row r="12" spans="5:44" ht="20.100000000000001" customHeight="1">
      <c r="E12" s="9" t="s">
        <v>85</v>
      </c>
      <c r="F12" s="318"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21"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+IFERROR(IF(COUNT(U16),ROUND(SUM(U16)/SUM(H16)*100,2),""),0)</f>
        <v/>
      </c>
      <c r="W16" s="1" t="str">
        <f>+IFERROR(IF(COUNT(W14:W15),ROUND(SUM(W14:W15),0),""),"")</f>
        <v/>
      </c>
      <c r="X16" s="17" t="str">
        <f>+IFERROR(IF(COUNT(W16),ROUND(SUM(W16)/SUM(H16)*100,2),""),0)</f>
        <v/>
      </c>
      <c r="Y16" s="1" t="str">
        <f>+IFERROR(IF(COUNT(Y14:Y15),ROUND(SUM(Y14:Y15),0),""),"")</f>
        <v/>
      </c>
    </row>
  </sheetData>
  <sheetProtection password="F884" sheet="1" objects="1" scenarios="1"/>
  <mergeCells count="19">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s>
  <dataValidations count="5">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A7" zoomScale="90" zoomScaleNormal="90" workbookViewId="0">
      <selection activeCell="H16" sqref="H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customWidth="1"/>
    <col min="24" max="24" width="15.42578125" customWidth="1"/>
    <col min="25" max="25" width="12.5703125" hidden="1" customWidth="1"/>
    <col min="26" max="26" width="15.42578125" hidden="1" customWidth="1"/>
    <col min="27" max="27" width="15.85546875" customWidth="1"/>
    <col min="28" max="28" width="16.5703125" customWidth="1"/>
    <col min="29" max="29" width="2.5703125" customWidth="1"/>
    <col min="30" max="30" width="3.85546875" customWidth="1"/>
    <col min="31" max="43" width="7.28515625" hidden="1"/>
    <col min="44" max="44" width="6.42578125" hidden="1"/>
    <col min="45" max="45" width="9" hidden="1"/>
    <col min="46" max="46" width="19.85546875" hidden="1"/>
    <col min="47" max="47" width="22.140625" hidden="1"/>
    <col min="48" max="48" width="37.140625" hidden="1"/>
    <col min="49" max="49" width="20.28515625" hidden="1"/>
    <col min="50" max="50" width="14.85546875" hidden="1"/>
    <col min="51" max="51" width="18.42578125" hidden="1"/>
    <col min="52" max="52" width="6.140625" hidden="1"/>
    <col min="53" max="53" width="16.42578125" hidden="1"/>
    <col min="54" max="16378" width="3.7109375" hidden="1"/>
    <col min="16379" max="16379" width="2.5703125" hidden="1"/>
    <col min="16380" max="16380" width="3.7109375" hidden="1"/>
    <col min="16381" max="16381" width="4.5703125" hidden="1"/>
    <col min="16382" max="16382" width="7.5703125" hidden="1"/>
    <col min="16383" max="16383" width="1.7109375" hidden="1"/>
    <col min="16384" max="16384" width="4.85546875" hidden="1"/>
  </cols>
  <sheetData>
    <row r="1" spans="4:48" hidden="1">
      <c r="I1">
        <v>0</v>
      </c>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1054</v>
      </c>
    </row>
    <row r="3" spans="4:48" hidden="1">
      <c r="AR3" t="s">
        <v>1053</v>
      </c>
      <c r="AS3" t="s">
        <v>935</v>
      </c>
    </row>
    <row r="4" spans="4:48" hidden="1"/>
    <row r="5" spans="4:48" hidden="1"/>
    <row r="6" spans="4:48" hidden="1"/>
    <row r="7" spans="4:48" ht="18" customHeight="1">
      <c r="AR7" s="75"/>
    </row>
    <row r="8" spans="4:48" ht="15" customHeight="1">
      <c r="AR8" s="75"/>
    </row>
    <row r="9" spans="4:48" ht="29.25" customHeight="1">
      <c r="D9" s="428" t="s">
        <v>138</v>
      </c>
      <c r="E9" s="427" t="s">
        <v>34</v>
      </c>
      <c r="F9" s="427"/>
      <c r="G9" s="428" t="s">
        <v>137</v>
      </c>
      <c r="H9" s="427" t="s">
        <v>1</v>
      </c>
      <c r="I9" s="395" t="s">
        <v>961</v>
      </c>
      <c r="J9" s="427" t="s">
        <v>3</v>
      </c>
      <c r="K9" s="427" t="s">
        <v>4</v>
      </c>
      <c r="L9" s="427" t="s">
        <v>5</v>
      </c>
      <c r="M9" s="427" t="s">
        <v>6</v>
      </c>
      <c r="N9" s="427" t="s">
        <v>7</v>
      </c>
      <c r="O9" s="427" t="s">
        <v>8</v>
      </c>
      <c r="P9" s="427"/>
      <c r="Q9" s="427"/>
      <c r="R9" s="427"/>
      <c r="S9" s="427" t="s">
        <v>9</v>
      </c>
      <c r="T9" s="428" t="s">
        <v>1087</v>
      </c>
      <c r="U9" s="428" t="s">
        <v>135</v>
      </c>
      <c r="V9" s="427" t="s">
        <v>107</v>
      </c>
      <c r="W9" s="427" t="s">
        <v>12</v>
      </c>
      <c r="X9" s="427"/>
      <c r="Y9" s="427" t="s">
        <v>13</v>
      </c>
      <c r="Z9" s="427"/>
      <c r="AA9" s="427" t="s">
        <v>14</v>
      </c>
      <c r="AB9" s="395" t="s">
        <v>1054</v>
      </c>
      <c r="AS9" s="75"/>
      <c r="AV9" t="s">
        <v>34</v>
      </c>
    </row>
    <row r="10" spans="4:48" ht="31.5" customHeight="1">
      <c r="D10" s="429"/>
      <c r="E10" s="427"/>
      <c r="F10" s="427"/>
      <c r="G10" s="429"/>
      <c r="H10" s="427"/>
      <c r="I10" s="427"/>
      <c r="J10" s="427"/>
      <c r="K10" s="427"/>
      <c r="L10" s="427"/>
      <c r="M10" s="427"/>
      <c r="N10" s="427"/>
      <c r="O10" s="427" t="s">
        <v>15</v>
      </c>
      <c r="P10" s="427"/>
      <c r="Q10" s="427"/>
      <c r="R10" s="427" t="s">
        <v>16</v>
      </c>
      <c r="S10" s="427"/>
      <c r="T10" s="429"/>
      <c r="U10" s="429"/>
      <c r="V10" s="427"/>
      <c r="W10" s="427"/>
      <c r="X10" s="427"/>
      <c r="Y10" s="427"/>
      <c r="Z10" s="427"/>
      <c r="AA10" s="427"/>
      <c r="AB10" s="427"/>
      <c r="AS10" s="75"/>
      <c r="AV10" t="s">
        <v>979</v>
      </c>
    </row>
    <row r="11" spans="4:48" ht="78.75" customHeight="1">
      <c r="D11" s="430"/>
      <c r="E11" s="427"/>
      <c r="F11" s="427"/>
      <c r="G11" s="430"/>
      <c r="H11" s="427"/>
      <c r="I11" s="427"/>
      <c r="J11" s="427"/>
      <c r="K11" s="427"/>
      <c r="L11" s="427"/>
      <c r="M11" s="427"/>
      <c r="N11" s="427"/>
      <c r="O11" s="44" t="s">
        <v>17</v>
      </c>
      <c r="P11" s="44" t="s">
        <v>18</v>
      </c>
      <c r="Q11" s="44" t="s">
        <v>19</v>
      </c>
      <c r="R11" s="427"/>
      <c r="S11" s="427"/>
      <c r="T11" s="430"/>
      <c r="U11" s="430"/>
      <c r="V11" s="427"/>
      <c r="W11" s="44" t="s">
        <v>20</v>
      </c>
      <c r="X11" s="44" t="s">
        <v>21</v>
      </c>
      <c r="Y11" s="44" t="s">
        <v>20</v>
      </c>
      <c r="Z11" s="44" t="s">
        <v>21</v>
      </c>
      <c r="AA11" s="427"/>
      <c r="AB11" s="427"/>
      <c r="AS11" s="75"/>
    </row>
    <row r="12" spans="4:48" ht="19.5"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R12" s="75"/>
    </row>
    <row r="13" spans="4:48" s="11" customFormat="1" ht="15" hidden="1" customHeight="1">
      <c r="D13" s="221"/>
      <c r="E13" s="90"/>
      <c r="F13" s="90"/>
      <c r="G13" s="90"/>
      <c r="H13" s="10"/>
      <c r="I13" s="314">
        <v>1</v>
      </c>
      <c r="J13" s="16"/>
      <c r="K13" s="51"/>
      <c r="L13" s="51"/>
      <c r="M13" s="271" t="str">
        <f>+IFERROR(IF(COUNT(J13:L13),ROUND(SUM(J13:L13),0),""),"")</f>
        <v/>
      </c>
      <c r="N13" s="269" t="str">
        <f>+IFERROR(IF(COUNT(M13),ROUND(M13/'Shareholding Pattern'!$L$57*100,2),""),"")</f>
        <v/>
      </c>
      <c r="O13" s="315" t="str">
        <f>IF(J13="","",J13)</f>
        <v/>
      </c>
      <c r="P13" s="233"/>
      <c r="Q13" s="55" t="str">
        <f>+IFERROR(IF(COUNT(O13:P13),ROUND(SUM(O13,P13),0),""),"")</f>
        <v/>
      </c>
      <c r="R13" s="17" t="str">
        <f>+IFERROR(IF(COUNT(Q13),ROUND(Q13/('Shareholding Pattern'!$P$58)*100,2),""),"")</f>
        <v/>
      </c>
      <c r="S13" s="51"/>
      <c r="T13" s="51"/>
      <c r="U13" s="52" t="str">
        <f>+IFERROR(IF(COUNT(S13:T13),ROUND(SUM(S13:T13),0),""),"")</f>
        <v/>
      </c>
      <c r="V13" s="17" t="str">
        <f>+IFERROR(IF(COUNT(M13,U13),ROUND(SUM(U13,M13)/SUM('Shareholding Pattern'!$L$57,'Shareholding Pattern'!$T$57)*100,2),""),"")</f>
        <v/>
      </c>
      <c r="W13" s="51"/>
      <c r="X13" s="17" t="str">
        <f>+IFERROR(IF(W13="","",(IF(COUNT(W13,J13),ROUND(SUM(W13)/SUM(J13)*100,2),""))),"")</f>
        <v/>
      </c>
      <c r="Y13" s="51"/>
      <c r="Z13" s="17" t="str">
        <f>+IFERROR(IF(Y13="","",(IF(COUNT(Y13,J13),ROUND(SUM(Y13)/SUM(J13)*100,2),""))),"")</f>
        <v/>
      </c>
      <c r="AA13" s="16"/>
      <c r="AB13" s="323"/>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5" t="s">
        <v>1002</v>
      </c>
      <c r="H16" s="245"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9" t="str">
        <f>+IFERROR(IF(COUNT(M16),ROUND(M16/'Shareholding Pattern'!$L$57*100,2),""),"")</f>
        <v/>
      </c>
      <c r="O16" s="215" t="str">
        <f>+IFERROR(IF(COUNT(O14:O15),ROUND(SUM(O14:O15),0),""),"")</f>
        <v/>
      </c>
      <c r="P16" s="215" t="str">
        <f>+IFERROR(IF(COUNT(P14:P15),ROUND(SUM(P14:P15),0),""),"")</f>
        <v/>
      </c>
      <c r="Q16" s="215" t="str">
        <f>+IFERROR(IF(COUNT(Q14:Q15),ROUND(SUM(Q14:Q15),0),""),"")</f>
        <v/>
      </c>
      <c r="R16" s="269" t="str">
        <f>+IFERROR(IF(COUNT(Q16),ROUND(Q16/('Shareholding Pattern'!$P$58)*100,2),""),"")</f>
        <v/>
      </c>
      <c r="S16" s="77" t="str">
        <f>+IFERROR(IF(COUNT(S14:S15),ROUND(SUM(S14:S15),0),""),"")</f>
        <v/>
      </c>
      <c r="T16" s="77" t="str">
        <f>+IFERROR(IF(COUNT(T14:T15),ROUND(SUM(T14:T15),0),""),"")</f>
        <v/>
      </c>
      <c r="U16" s="77" t="str">
        <f>+IFERROR(IF(COUNT(U14:U15),ROUND(SUM(U14:U15),0),""),"")</f>
        <v/>
      </c>
      <c r="V16" s="269" t="str">
        <f>+IFERROR(IF(COUNT(M16,U16),ROUND(SUM(U16,M16)/SUM('Shareholding Pattern'!$L$57,'Shareholding Pattern'!$T$57)*100,2),""),"")</f>
        <v/>
      </c>
      <c r="W16" s="77" t="str">
        <f>+IFERROR(IF(COUNT(W14:W15),ROUND(SUM(W14:W15),0),""),"")</f>
        <v/>
      </c>
      <c r="X16" s="269" t="str">
        <f>+IFERROR(IF(COUNT(W16,J16),ROUND(SUM(W16)/SUM(J16)*100,2),""),0)</f>
        <v/>
      </c>
      <c r="Y16" s="77" t="str">
        <f>+IFERROR(IF(COUNT(Y14:Y15),ROUND(SUM(Y14:Y15),0),""),"")</f>
        <v/>
      </c>
      <c r="Z16" s="269" t="str">
        <f>+IFERROR(IF(COUNT(Y16,J16),ROUND(SUM(Y16)/SUM(J16)*100,2),""),0)</f>
        <v/>
      </c>
      <c r="AA16" s="77" t="str">
        <f>+IFERROR(IF(COUNT(AA14:AA15),ROUND(SUM(AA14:AA15),0),""),"")</f>
        <v/>
      </c>
    </row>
  </sheetData>
  <sheetProtection password="F884" sheet="1" objects="1" scenarios="1"/>
  <mergeCells count="22">
    <mergeCell ref="V9:V11"/>
    <mergeCell ref="T9:T11"/>
    <mergeCell ref="U9:U11"/>
    <mergeCell ref="O10:Q10"/>
    <mergeCell ref="S9:S11"/>
    <mergeCell ref="R10:R11"/>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s>
  <dataValidations count="8">
    <dataValidation type="whole" operator="lessThanOrEqual" allowBlank="1" showInputMessage="1" showErrorMessage="1" sqref="Y13" xr:uid="{00000000-0002-0000-0E00-000000000000}">
      <formula1>J13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AA13" xr:uid="{00000000-0002-0000-0E00-000002000000}">
      <formula1>M13</formula1>
    </dataValidation>
    <dataValidation type="textLength" operator="equal" allowBlank="1" showInputMessage="1" showErrorMessage="1" prompt="[A-Z][A-Z][A-Z][A-Z][A-Z][0-9][0-9][0-9][0-9][A-Z]_x000a__x000a_In absence of PAN write : ZZZZZ9999Z" sqref="H13" xr:uid="{00000000-0002-0000-0E00-000003000000}">
      <formula1>10</formula1>
    </dataValidation>
    <dataValidation type="whole" operator="greaterThanOrEqual" allowBlank="1" showInputMessage="1" showErrorMessage="1" sqref="S13:T13 J13:L13 O13:P13" xr:uid="{00000000-0002-0000-0E00-000004000000}">
      <formula1>0</formula1>
    </dataValidation>
    <dataValidation type="whole" operator="greaterThan" allowBlank="1" showInputMessage="1" showErrorMessage="1" sqref="I13" xr:uid="{00000000-0002-0000-0E00-000005000000}">
      <formula1>0</formula1>
    </dataValidation>
    <dataValidation type="list" allowBlank="1" showInputMessage="1" showErrorMessage="1" sqref="E13" xr:uid="{00000000-0002-0000-0E00-000006000000}">
      <formula1>$AR$3:$AS$3</formula1>
    </dataValidation>
    <dataValidation type="list" allowBlank="1" showInputMessage="1" showErrorMessage="1" sqref="F13" xr:uid="{00000000-0002-0000-0E00-000007000000}">
      <formula1>$AV$9:$AV$10</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customWidth="1"/>
    <col min="22" max="22" width="11.42578125" customWidth="1"/>
    <col min="23" max="23" width="15.42578125" customWidth="1"/>
    <col min="24" max="24" width="18.7109375" customWidth="1"/>
    <col min="25" max="25" width="4" customWidth="1"/>
    <col min="26" max="26" width="3.5703125" customWidth="1"/>
    <col min="27" max="16383" width="9.140625" hidden="1"/>
    <col min="16384" max="16384" width="1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7.2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Y13"/>
      <c r="AR13" s="11" t="s">
        <v>931</v>
      </c>
    </row>
    <row r="14" spans="5:44" ht="24.95" customHeight="1">
      <c r="E14" s="46"/>
      <c r="F14" s="47"/>
      <c r="G14" s="302" t="s">
        <v>1049</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H13:J13 M13:N13" xr:uid="{00000000-0002-0000-0F00-000003000000}">
      <formula1>0</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customWidth="1"/>
    <col min="22" max="22" width="10.28515625" customWidth="1"/>
    <col min="23" max="23" width="15.42578125" customWidth="1"/>
    <col min="24" max="24" width="18.7109375" customWidth="1"/>
    <col min="25" max="25" width="3" customWidth="1"/>
    <col min="26" max="26" width="2.7109375" customWidth="1"/>
    <col min="27" max="16384" width="2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c r="AR11" t="s">
        <v>939</v>
      </c>
    </row>
    <row r="12" spans="5:44" ht="20.100000000000001"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AR13" s="11" t="s">
        <v>931</v>
      </c>
    </row>
    <row r="14" spans="5:44" ht="24.95" customHeight="1">
      <c r="E14" s="46"/>
      <c r="F14" s="47"/>
      <c r="G14" s="302" t="s">
        <v>1052</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H13:J13 M13:N13" xr:uid="{00000000-0002-0000-1000-000003000000}">
      <formula1>0</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customWidth="1"/>
    <col min="22" max="22" width="10.42578125" customWidth="1"/>
    <col min="23" max="23" width="15.42578125" customWidth="1"/>
    <col min="24" max="24" width="17.5703125" customWidth="1"/>
    <col min="25" max="25" width="3.140625" customWidth="1"/>
    <col min="26" max="26" width="2.85546875" customWidth="1"/>
    <col min="27" max="16384" width="21"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AR13" s="11" t="s">
        <v>931</v>
      </c>
    </row>
    <row r="14" spans="5:44" ht="24.95" customHeight="1">
      <c r="E14" s="46"/>
      <c r="F14" s="47"/>
      <c r="G14" s="302" t="s">
        <v>1049</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customWidth="1"/>
    <col min="22" max="22" width="10.140625" customWidth="1"/>
    <col min="23" max="23" width="15.42578125" customWidth="1"/>
    <col min="24" max="24" width="18.42578125" customWidth="1"/>
    <col min="25" max="25" width="4" customWidth="1"/>
    <col min="26" max="26" width="3.85546875" customWidth="1"/>
    <col min="27" max="16383" width="9.140625" hidden="1"/>
    <col min="16384" max="16384" width="4.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AR13" s="11" t="s">
        <v>931</v>
      </c>
    </row>
    <row r="14" spans="5:44" ht="24.95" customHeight="1">
      <c r="E14" s="46"/>
      <c r="F14" s="47"/>
      <c r="G14" s="302" t="s">
        <v>1049</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3" display="Total" xr:uid="{00000000-0004-0000-1200-000000000000}"/>
    <hyperlink ref="F16" location="'Shareholding Pattern'!F33"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0"/>
  <sheetViews>
    <sheetView showGridLines="0" topLeftCell="D7" workbookViewId="0">
      <selection activeCell="F15" sqref="F15"/>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1057</v>
      </c>
    </row>
    <row r="4" spans="5:24" hidden="1">
      <c r="S4" s="18" t="s">
        <v>1057</v>
      </c>
      <c r="T4" s="18" t="s">
        <v>121</v>
      </c>
      <c r="W4" s="18" t="s">
        <v>1058</v>
      </c>
    </row>
    <row r="5" spans="5:24" hidden="1">
      <c r="S5" s="18" t="s">
        <v>1058</v>
      </c>
    </row>
    <row r="7" spans="5:24" ht="31.5" customHeight="1">
      <c r="M7" s="18" t="s">
        <v>948</v>
      </c>
      <c r="X7" s="18" t="s">
        <v>111</v>
      </c>
    </row>
    <row r="8" spans="5:24" ht="30" customHeight="1">
      <c r="E8" s="392" t="s">
        <v>108</v>
      </c>
      <c r="F8" s="393"/>
      <c r="M8" s="18" t="s">
        <v>949</v>
      </c>
      <c r="X8" s="18" t="s">
        <v>122</v>
      </c>
    </row>
    <row r="9" spans="5:24" ht="20.100000000000001" customHeight="1">
      <c r="E9" s="19" t="s">
        <v>124</v>
      </c>
      <c r="F9" s="234">
        <v>517447</v>
      </c>
      <c r="M9" s="18" t="s">
        <v>950</v>
      </c>
    </row>
    <row r="10" spans="5:24" ht="20.100000000000001" customHeight="1">
      <c r="E10" s="20" t="s">
        <v>123</v>
      </c>
      <c r="F10" s="235" t="s">
        <v>1088</v>
      </c>
      <c r="M10" s="18" t="s">
        <v>1061</v>
      </c>
    </row>
    <row r="11" spans="5:24" ht="20.100000000000001" customHeight="1">
      <c r="E11" s="320" t="s">
        <v>1055</v>
      </c>
      <c r="F11" s="236" t="s">
        <v>122</v>
      </c>
    </row>
    <row r="12" spans="5:24" ht="20.100000000000001" customHeight="1">
      <c r="E12" s="20" t="s">
        <v>109</v>
      </c>
      <c r="F12" s="236" t="s">
        <v>112</v>
      </c>
    </row>
    <row r="13" spans="5:24" ht="20.100000000000001" customHeight="1">
      <c r="E13" s="20" t="s">
        <v>293</v>
      </c>
      <c r="F13" s="236" t="s">
        <v>116</v>
      </c>
      <c r="R13" s="294"/>
    </row>
    <row r="14" spans="5:24" ht="30.75" customHeight="1">
      <c r="E14" s="320" t="s">
        <v>1056</v>
      </c>
      <c r="F14" s="293" t="s">
        <v>1089</v>
      </c>
      <c r="R14" s="295"/>
    </row>
    <row r="15" spans="5:24" ht="30" customHeight="1">
      <c r="E15" s="21" t="s">
        <v>110</v>
      </c>
      <c r="F15" s="334" t="s">
        <v>1082</v>
      </c>
      <c r="G15" s="295"/>
      <c r="I15" s="295"/>
      <c r="S15" s="295"/>
    </row>
    <row r="16" spans="5:24">
      <c r="E16" s="121" t="s">
        <v>303</v>
      </c>
      <c r="F16" s="237" t="str">
        <f>IF(F13=S1,M7,IF(F13=S2,M8,IF(F13=S3,M9,IF(F13=S4,M8,IF(F13=S5,M8,"")))))</f>
        <v>Regulation 31 (1) (b)</v>
      </c>
    </row>
    <row r="17" spans="4:7"/>
    <row r="18" spans="4:7" s="23" customFormat="1">
      <c r="E18" s="18"/>
      <c r="F18" s="18"/>
    </row>
    <row r="19" spans="4:7" s="23" customFormat="1" ht="21" hidden="1">
      <c r="E19" s="394"/>
      <c r="F19" s="394"/>
    </row>
    <row r="20" spans="4:7" s="23" customFormat="1" ht="21" hidden="1" customHeight="1">
      <c r="D20" s="319"/>
      <c r="G20" s="22"/>
    </row>
    <row r="21" spans="4:7" s="23" customFormat="1" ht="12.75" hidden="1" customHeight="1">
      <c r="D21" s="25"/>
      <c r="E21" s="319"/>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sheetData>
  <sheetProtection password="F884" sheet="1" objects="1" scenarios="1"/>
  <mergeCells count="2">
    <mergeCell ref="E8:F8"/>
    <mergeCell ref="E19:F19"/>
  </mergeCells>
  <dataValidations count="7">
    <dataValidation type="list" allowBlank="1" showInputMessage="1" showErrorMessage="1" sqref="F22:F27"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9"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7"/>
  <sheetViews>
    <sheetView showGridLines="0" topLeftCell="A7" zoomScale="90" zoomScaleNormal="90" workbookViewId="0">
      <selection activeCell="W17" sqref="W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customWidth="1"/>
    <col min="22" max="22" width="9" customWidth="1"/>
    <col min="23" max="23" width="15.42578125" customWidth="1"/>
    <col min="24" max="24" width="19.42578125" customWidth="1"/>
    <col min="25" max="25" width="3.7109375" customWidth="1"/>
    <col min="26" max="26" width="3.140625" customWidth="1"/>
    <col min="27" max="16383" width="9.140625" hidden="1"/>
    <col min="16384" max="16384" width="3.85546875" hidden="1"/>
  </cols>
  <sheetData>
    <row r="1" spans="5:44" hidden="1">
      <c r="I1">
        <v>1</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AR13" s="11" t="s">
        <v>931</v>
      </c>
    </row>
    <row r="14" spans="5:44" ht="24.95" customHeight="1">
      <c r="E14" s="46"/>
      <c r="F14" s="47"/>
      <c r="G14" s="302" t="s">
        <v>1049</v>
      </c>
      <c r="H14" s="47"/>
      <c r="I14" s="47"/>
      <c r="J14" s="47"/>
      <c r="K14" s="47"/>
      <c r="L14" s="47"/>
      <c r="M14" s="47"/>
      <c r="N14" s="47"/>
      <c r="O14" s="47"/>
      <c r="P14" s="47"/>
      <c r="Q14" s="47"/>
      <c r="R14" s="47"/>
      <c r="S14" s="47"/>
      <c r="T14" s="47"/>
      <c r="U14" s="47"/>
      <c r="V14" s="47"/>
      <c r="W14" s="47"/>
      <c r="X14" s="48"/>
      <c r="AR14" t="s">
        <v>936</v>
      </c>
    </row>
    <row r="15" spans="5:44" ht="24.95" customHeight="1">
      <c r="E15" s="221">
        <v>1</v>
      </c>
      <c r="F15" s="338" t="s">
        <v>1094</v>
      </c>
      <c r="G15" s="337" t="s">
        <v>1095</v>
      </c>
      <c r="H15" s="51">
        <v>600000</v>
      </c>
      <c r="I15" s="51"/>
      <c r="J15" s="51"/>
      <c r="K15" s="335">
        <f>+IFERROR(IF(COUNT(H15:J15),ROUND(SUM(H15:J15),0),""),"")</f>
        <v>600000</v>
      </c>
      <c r="L15" s="55">
        <f>+IFERROR(IF(COUNT(K15),ROUND(K15/'Shareholding Pattern'!$L$57*100,2),""),"")</f>
        <v>2.34</v>
      </c>
      <c r="M15" s="233">
        <f>IF(H15="","",H15)</f>
        <v>600000</v>
      </c>
      <c r="N15" s="233"/>
      <c r="O15" s="329">
        <f>+IFERROR(IF(COUNT(M15:N15),ROUND(SUM(M15,N15),2),""),"")</f>
        <v>600000</v>
      </c>
      <c r="P15" s="55">
        <f>+IFERROR(IF(COUNT(O15),ROUND(O15/('Shareholding Pattern'!$P$58)*100,2),""),"")</f>
        <v>2.34</v>
      </c>
      <c r="Q15" s="51"/>
      <c r="R15" s="51"/>
      <c r="S15" s="335" t="str">
        <f>+IFERROR(IF(COUNT(Q15:R15),ROUND(SUM(Q15:R15),0),""),"")</f>
        <v/>
      </c>
      <c r="T15" s="17">
        <f>+IFERROR(IF(COUNT(K15,S15),ROUND(SUM(S15,K15)/SUM('Shareholding Pattern'!$L$57,'Shareholding Pattern'!$T$57)*100,2),""),"")</f>
        <v>2.34</v>
      </c>
      <c r="U15" s="51">
        <v>0</v>
      </c>
      <c r="V15" s="329">
        <f>+IFERROR(IF(COUNT(U15),ROUND(SUM(U15)/SUM(H15)*100,2),""),0)</f>
        <v>0</v>
      </c>
      <c r="W15" s="51">
        <v>600000</v>
      </c>
      <c r="X15" s="325"/>
    </row>
    <row r="16" spans="5:44" ht="24.95" hidden="1" customHeight="1">
      <c r="E16" s="12"/>
      <c r="F16" s="13"/>
      <c r="G16" s="13"/>
      <c r="H16" s="13"/>
      <c r="I16" s="13"/>
      <c r="J16" s="13"/>
      <c r="K16" s="13"/>
      <c r="L16" s="13"/>
      <c r="M16" s="13"/>
      <c r="N16" s="13"/>
      <c r="O16" s="13"/>
      <c r="P16" s="13"/>
      <c r="Q16" s="13"/>
      <c r="R16" s="13"/>
      <c r="S16" s="13"/>
      <c r="T16" s="13"/>
      <c r="U16" s="13"/>
      <c r="V16" s="13"/>
      <c r="W16" s="224"/>
      <c r="AR16" t="s">
        <v>941</v>
      </c>
    </row>
    <row r="17" spans="5:44" ht="20.100000000000001" customHeight="1">
      <c r="E17" s="40"/>
      <c r="F17" s="96" t="s">
        <v>1002</v>
      </c>
      <c r="G17" s="83" t="s">
        <v>19</v>
      </c>
      <c r="H17" s="57">
        <f>+IFERROR(IF(COUNT(H14:H16),ROUND(SUM(H14:H16),0),""),"")</f>
        <v>600000</v>
      </c>
      <c r="I17" s="57" t="str">
        <f>+IFERROR(IF(COUNT(I14:I16),ROUND(SUM(I14:I16),0),""),"")</f>
        <v/>
      </c>
      <c r="J17" s="57" t="str">
        <f>+IFERROR(IF(COUNT(J14:J16),ROUND(SUM(J14:J16),0),""),"")</f>
        <v/>
      </c>
      <c r="K17" s="57">
        <f>+IFERROR(IF(COUNT(K14:K16),ROUND(SUM(K14:K16),0),""),"")</f>
        <v>600000</v>
      </c>
      <c r="L17" s="17">
        <f>+IFERROR(IF(COUNT(K17),ROUND(K17/'Shareholding Pattern'!$L$57*100,2),""),"")</f>
        <v>2.34</v>
      </c>
      <c r="M17" s="38">
        <f>+IFERROR(IF(COUNT(M14:M16),ROUND(SUM(M14:M16),0),""),"")</f>
        <v>600000</v>
      </c>
      <c r="N17" s="38" t="str">
        <f>+IFERROR(IF(COUNT(N14:N16),ROUND(SUM(N14:N16),0),""),"")</f>
        <v/>
      </c>
      <c r="O17" s="38">
        <f>+IFERROR(IF(COUNT(O14:O16),ROUND(SUM(O14:O16),0),""),"")</f>
        <v>600000</v>
      </c>
      <c r="P17" s="17">
        <f>+IFERROR(IF(COUNT(O17),ROUND(O17/('Shareholding Pattern'!$P$58)*100,2),""),"")</f>
        <v>2.34</v>
      </c>
      <c r="Q17" s="57" t="str">
        <f>+IFERROR(IF(COUNT(Q14:Q16),ROUND(SUM(Q14:Q16),0),""),"")</f>
        <v/>
      </c>
      <c r="R17" s="57" t="str">
        <f>+IFERROR(IF(COUNT(R14:R16),ROUND(SUM(R14:R16),0),""),"")</f>
        <v/>
      </c>
      <c r="S17" s="57" t="str">
        <f>+IFERROR(IF(COUNT(S14:S16),ROUND(SUM(S14:S16),0),""),"")</f>
        <v/>
      </c>
      <c r="T17" s="17">
        <f>+IFERROR(IF(COUNT(K17,S17),ROUND(SUM(S17,K17)/SUM('Shareholding Pattern'!$L$57,'Shareholding Pattern'!$T$57)*100,2),""),"")</f>
        <v>2.34</v>
      </c>
      <c r="U17" s="57">
        <f>+IFERROR(IF(COUNT(U14:U16),ROUND(SUM(U14:U16),0),""),"")</f>
        <v>0</v>
      </c>
      <c r="V17" s="17">
        <f>+IFERROR(IF(COUNT(U17),ROUND(SUM(U17)/SUM(H17)*100,2),""),0)</f>
        <v>0</v>
      </c>
      <c r="W17" s="57">
        <f>+IFERROR(IF(COUNT(W14:W16),ROUND(SUM(W14:W16),0),""),"")</f>
        <v>600000</v>
      </c>
      <c r="AR17"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U15" xr:uid="{00000000-0002-0000-1300-000000000000}">
      <formula1>H13</formula1>
    </dataValidation>
    <dataValidation type="whole" operator="lessThanOrEqual" allowBlank="1" showInputMessage="1" showErrorMessage="1" sqref="W13 W15" xr:uid="{00000000-0002-0000-1300-000001000000}">
      <formula1>K13</formula1>
    </dataValidation>
    <dataValidation type="textLength" operator="equal" allowBlank="1" showInputMessage="1" showErrorMessage="1" prompt="[A-Z][A-Z][A-Z][A-Z][A-Z][0-9][0-9][0-9][0-9][A-Z]_x000a__x000a_In absence of PAN write : ZZZZZ9999Z" sqref="G13 G15" xr:uid="{00000000-0002-0000-1300-000002000000}">
      <formula1>10</formula1>
    </dataValidation>
    <dataValidation type="whole" operator="greaterThanOrEqual" allowBlank="1" showInputMessage="1" showErrorMessage="1" sqref="Q13:R13 H13:J13 M13:N13 Q15:R15 H15:J15 M15:N15" xr:uid="{00000000-0002-0000-1300-000003000000}">
      <formula1>0</formula1>
    </dataValidation>
  </dataValidations>
  <hyperlinks>
    <hyperlink ref="G17" location="'Shareholding Pattern'!F34" display="Total" xr:uid="{00000000-0004-0000-1300-000000000000}"/>
    <hyperlink ref="F17" location="'Shareholding Pattern'!F34" display="Total" xr:uid="{00000000-0004-0000-13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Button 1">
              <controlPr defaultSize="0" print="0" autoFill="0" autoPict="0" macro="[0]!opentextblock">
                <anchor moveWithCells="1" sizeWithCells="1">
                  <from>
                    <xdr:col>23</xdr:col>
                    <xdr:colOff>123825</xdr:colOff>
                    <xdr:row>14</xdr:row>
                    <xdr:rowOff>57150</xdr:rowOff>
                  </from>
                  <to>
                    <xdr:col>23</xdr:col>
                    <xdr:colOff>1162050</xdr:colOff>
                    <xdr:row>14</xdr:row>
                    <xdr:rowOff>247650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customWidth="1"/>
    <col min="22" max="22" width="9" customWidth="1"/>
    <col min="23" max="23" width="15.42578125" customWidth="1"/>
    <col min="24" max="24" width="18.7109375" customWidth="1"/>
    <col min="25" max="25" width="4" customWidth="1"/>
    <col min="26" max="26" width="3.28515625" customWidth="1"/>
    <col min="27" max="16383" width="9.1406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AR13" s="11" t="s">
        <v>931</v>
      </c>
    </row>
    <row r="14" spans="5:44" ht="24.95" customHeight="1">
      <c r="E14" s="46"/>
      <c r="F14" s="47"/>
      <c r="G14" s="302" t="s">
        <v>1049</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5" display="Total" xr:uid="{00000000-0004-0000-1400-000000000000}"/>
    <hyperlink ref="F16" location="'Shareholding Pattern'!F35"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customWidth="1"/>
    <col min="22" max="22" width="9.28515625" customWidth="1"/>
    <col min="23" max="23" width="15.42578125" customWidth="1"/>
    <col min="24" max="24" width="19.42578125" customWidth="1"/>
    <col min="25" max="25" width="2.85546875" customWidth="1"/>
    <col min="26" max="26" width="2.5703125" customWidth="1"/>
    <col min="27" max="16382" width="9.140625" hidden="1"/>
    <col min="16383" max="16383" width="3" hidden="1"/>
    <col min="16384" max="16384" width="5.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c r="AR11" t="s">
        <v>939</v>
      </c>
    </row>
    <row r="12" spans="5:44" ht="17.2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7.2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AR13" s="11" t="s">
        <v>931</v>
      </c>
    </row>
    <row r="14" spans="5:44" ht="24.95" customHeight="1">
      <c r="E14" s="46"/>
      <c r="F14" s="47"/>
      <c r="G14" s="302" t="s">
        <v>1052</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H13:J13 M13:N13" xr:uid="{00000000-0002-0000-1500-000003000000}">
      <formula1>0</formula1>
    </dataValidation>
  </dataValidations>
  <hyperlinks>
    <hyperlink ref="G16" location="'Shareholding Pattern'!F36" display="Total" xr:uid="{00000000-0004-0000-1500-000000000000}"/>
    <hyperlink ref="F16" location="'Shareholding Pattern'!F36"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B685DB"/>
  </sheetPr>
  <dimension ref="A1:AR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customWidth="1"/>
    <col min="22" max="22" width="9.28515625" customWidth="1"/>
    <col min="23" max="23" width="15.42578125" customWidth="1"/>
    <col min="24" max="24" width="16.85546875" customWidth="1"/>
    <col min="25" max="25" width="3.5703125" customWidth="1"/>
    <col min="26" max="26" width="3.42578125" customWidth="1"/>
    <col min="27" max="44" width="0" hidden="1" customWidth="1"/>
    <col min="45" max="16384" width="20.28515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44" hidden="1"/>
    <row r="4" spans="5:44" hidden="1"/>
    <row r="5" spans="5:44" hidden="1"/>
    <row r="6" spans="5:44" hidden="1"/>
    <row r="7" spans="5:44" ht="15" customHeight="1">
      <c r="AR7" t="s">
        <v>937</v>
      </c>
    </row>
    <row r="8" spans="5:44" ht="15" customHeight="1">
      <c r="AR8" t="s">
        <v>927</v>
      </c>
    </row>
    <row r="9" spans="5:44" ht="29.25" customHeight="1">
      <c r="E9" s="428" t="s">
        <v>138</v>
      </c>
      <c r="F9" s="427" t="s">
        <v>137</v>
      </c>
      <c r="G9" s="427" t="s">
        <v>1</v>
      </c>
      <c r="H9" s="427" t="s">
        <v>3</v>
      </c>
      <c r="I9" s="427" t="s">
        <v>4</v>
      </c>
      <c r="J9" s="427" t="s">
        <v>5</v>
      </c>
      <c r="K9" s="427" t="s">
        <v>6</v>
      </c>
      <c r="L9" s="427" t="s">
        <v>7</v>
      </c>
      <c r="M9" s="427" t="s">
        <v>8</v>
      </c>
      <c r="N9" s="427"/>
      <c r="O9" s="427"/>
      <c r="P9" s="427"/>
      <c r="Q9" s="428" t="s">
        <v>1087</v>
      </c>
      <c r="R9" s="427" t="s">
        <v>10</v>
      </c>
      <c r="S9" s="428" t="s">
        <v>135</v>
      </c>
      <c r="T9" s="427" t="s">
        <v>107</v>
      </c>
      <c r="U9" s="427" t="s">
        <v>12</v>
      </c>
      <c r="V9" s="427"/>
      <c r="W9" s="427" t="s">
        <v>14</v>
      </c>
      <c r="X9" s="395" t="s">
        <v>1054</v>
      </c>
      <c r="AR9" t="s">
        <v>938</v>
      </c>
    </row>
    <row r="10" spans="5:44" ht="31.5" customHeight="1">
      <c r="E10" s="429"/>
      <c r="F10" s="427"/>
      <c r="G10" s="427"/>
      <c r="H10" s="427"/>
      <c r="I10" s="427"/>
      <c r="J10" s="427"/>
      <c r="K10" s="427"/>
      <c r="L10" s="427"/>
      <c r="M10" s="427" t="s">
        <v>15</v>
      </c>
      <c r="N10" s="427"/>
      <c r="O10" s="427"/>
      <c r="P10" s="427" t="s">
        <v>16</v>
      </c>
      <c r="Q10" s="429"/>
      <c r="R10" s="427"/>
      <c r="S10" s="429"/>
      <c r="T10" s="427"/>
      <c r="U10" s="427"/>
      <c r="V10" s="427"/>
      <c r="W10" s="427"/>
      <c r="X10" s="427"/>
      <c r="AR10" t="s">
        <v>928</v>
      </c>
    </row>
    <row r="11" spans="5:44" ht="78.75" customHeight="1">
      <c r="E11" s="430"/>
      <c r="F11" s="427"/>
      <c r="G11" s="427"/>
      <c r="H11" s="427"/>
      <c r="I11" s="427"/>
      <c r="J11" s="427"/>
      <c r="K11" s="427"/>
      <c r="L11" s="427"/>
      <c r="M11" s="44" t="s">
        <v>17</v>
      </c>
      <c r="N11" s="44" t="s">
        <v>18</v>
      </c>
      <c r="O11" s="44" t="s">
        <v>19</v>
      </c>
      <c r="P11" s="427"/>
      <c r="Q11" s="430"/>
      <c r="R11" s="427"/>
      <c r="S11" s="430"/>
      <c r="T11" s="427"/>
      <c r="U11" s="44" t="s">
        <v>20</v>
      </c>
      <c r="V11" s="44" t="s">
        <v>21</v>
      </c>
      <c r="W11" s="427"/>
      <c r="X11" s="427"/>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c r="AR13" s="11" t="s">
        <v>931</v>
      </c>
    </row>
    <row r="14" spans="5:44" ht="24.95" customHeight="1">
      <c r="E14" s="46"/>
      <c r="F14" s="47"/>
      <c r="G14" s="302" t="s">
        <v>1049</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7" display="Total" xr:uid="{00000000-0004-0000-1600-000000000000}"/>
    <hyperlink ref="F16" location="'Shareholding Pattern'!F37"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rgb="FFB685DB"/>
  </sheetPr>
  <dimension ref="A1:XFC16"/>
  <sheetViews>
    <sheetView showGridLines="0" topLeftCell="A7" zoomScale="85" zoomScaleNormal="85" workbookViewId="0">
      <selection activeCell="H16" sqref="H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customWidth="1"/>
    <col min="24" max="24" width="12.7109375" customWidth="1"/>
    <col min="25" max="25" width="14.5703125" customWidth="1"/>
    <col min="26" max="26" width="16.85546875" customWidth="1"/>
    <col min="27" max="27" width="4.28515625" customWidth="1"/>
    <col min="28" max="28" width="2.5703125" customWidth="1"/>
    <col min="29" max="16383" width="2.5703125" hidden="1"/>
    <col min="16384" max="16384" width="5.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1054</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28" t="s">
        <v>138</v>
      </c>
      <c r="E9" s="428" t="s">
        <v>34</v>
      </c>
      <c r="F9" s="428" t="s">
        <v>976</v>
      </c>
      <c r="G9" s="407" t="s">
        <v>137</v>
      </c>
      <c r="H9" s="427" t="s">
        <v>1</v>
      </c>
      <c r="I9" s="407" t="s">
        <v>961</v>
      </c>
      <c r="J9" s="427" t="s">
        <v>3</v>
      </c>
      <c r="K9" s="427" t="s">
        <v>4</v>
      </c>
      <c r="L9" s="427" t="s">
        <v>5</v>
      </c>
      <c r="M9" s="427" t="s">
        <v>6</v>
      </c>
      <c r="N9" s="427" t="s">
        <v>7</v>
      </c>
      <c r="O9" s="427" t="s">
        <v>8</v>
      </c>
      <c r="P9" s="427"/>
      <c r="Q9" s="427"/>
      <c r="R9" s="427"/>
      <c r="S9" s="427" t="s">
        <v>9</v>
      </c>
      <c r="T9" s="428" t="s">
        <v>1087</v>
      </c>
      <c r="U9" s="428" t="s">
        <v>139</v>
      </c>
      <c r="V9" s="427" t="s">
        <v>107</v>
      </c>
      <c r="W9" s="427" t="s">
        <v>12</v>
      </c>
      <c r="X9" s="427"/>
      <c r="Y9" s="427" t="s">
        <v>14</v>
      </c>
      <c r="Z9" s="395" t="s">
        <v>1054</v>
      </c>
      <c r="AG9" s="75" t="s">
        <v>940</v>
      </c>
      <c r="AV9" t="s">
        <v>34</v>
      </c>
    </row>
    <row r="10" spans="4:48" ht="31.5" customHeight="1">
      <c r="D10" s="429"/>
      <c r="E10" s="429"/>
      <c r="F10" s="429"/>
      <c r="G10" s="408"/>
      <c r="H10" s="427"/>
      <c r="I10" s="429"/>
      <c r="J10" s="427"/>
      <c r="K10" s="427"/>
      <c r="L10" s="427"/>
      <c r="M10" s="427"/>
      <c r="N10" s="427"/>
      <c r="O10" s="427" t="s">
        <v>15</v>
      </c>
      <c r="P10" s="427"/>
      <c r="Q10" s="427"/>
      <c r="R10" s="427" t="s">
        <v>16</v>
      </c>
      <c r="S10" s="427"/>
      <c r="T10" s="429"/>
      <c r="U10" s="456"/>
      <c r="V10" s="427"/>
      <c r="W10" s="427"/>
      <c r="X10" s="427"/>
      <c r="Y10" s="427"/>
      <c r="Z10" s="427"/>
      <c r="AG10" s="75" t="s">
        <v>931</v>
      </c>
      <c r="AV10" t="s">
        <v>979</v>
      </c>
    </row>
    <row r="11" spans="4:48" ht="60">
      <c r="D11" s="430"/>
      <c r="E11" s="430"/>
      <c r="F11" s="430"/>
      <c r="G11" s="409"/>
      <c r="H11" s="427"/>
      <c r="I11" s="430"/>
      <c r="J11" s="427"/>
      <c r="K11" s="427"/>
      <c r="L11" s="427"/>
      <c r="M11" s="427"/>
      <c r="N11" s="427"/>
      <c r="O11" s="44" t="s">
        <v>17</v>
      </c>
      <c r="P11" s="44" t="s">
        <v>18</v>
      </c>
      <c r="Q11" s="44" t="s">
        <v>19</v>
      </c>
      <c r="R11" s="427"/>
      <c r="S11" s="427"/>
      <c r="T11" s="430"/>
      <c r="U11" s="457"/>
      <c r="V11" s="427"/>
      <c r="W11" s="44" t="s">
        <v>20</v>
      </c>
      <c r="X11" s="44" t="s">
        <v>21</v>
      </c>
      <c r="Y11" s="427"/>
      <c r="Z11" s="427"/>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idden="1">
      <c r="D13" s="79"/>
      <c r="E13" s="88"/>
      <c r="F13" s="90"/>
      <c r="G13" s="90"/>
      <c r="H13" s="10"/>
      <c r="I13" s="16"/>
      <c r="J13" s="16"/>
      <c r="K13" s="51"/>
      <c r="L13" s="51"/>
      <c r="M13" s="271" t="str">
        <f>+IFERROR(IF(COUNT(J13:L13),ROUND(SUM(J13:L13),0),""),"")</f>
        <v/>
      </c>
      <c r="N13" s="269" t="str">
        <f>+IFERROR(IF(COUNT(M13),ROUND(M13/'Shareholding Pattern'!$L$57*100,2),""),"")</f>
        <v/>
      </c>
      <c r="O13" s="316" t="str">
        <f>IF(J13="","",J13)</f>
        <v/>
      </c>
      <c r="P13" s="233"/>
      <c r="Q13" s="270" t="str">
        <f>+IFERROR(IF(COUNT(O13:P13),ROUND(SUM(O13,P13),2),""),"")</f>
        <v/>
      </c>
      <c r="R13" s="269" t="str">
        <f>+IFERROR(IF(COUNT(Q13),ROUND(Q13/('Shareholding Pattern'!$P$58)*100,2),""),"")</f>
        <v/>
      </c>
      <c r="S13" s="51"/>
      <c r="T13" s="51"/>
      <c r="U13" s="272" t="str">
        <f>+IFERROR(IF(COUNT(S13:T13),ROUND(SUM(S13:T13),0),""),"")</f>
        <v/>
      </c>
      <c r="V13" s="269" t="str">
        <f>+IFERROR(IF(COUNT(M13,U13),ROUND(SUM(U13,M13)/SUM('Shareholding Pattern'!$L$57,'Shareholding Pattern'!$T$57)*100,2),""),"")</f>
        <v/>
      </c>
      <c r="W13" s="51"/>
      <c r="X13" s="269" t="str">
        <f>+IFERROR(IF(COUNT(W13),ROUND(SUM(W13)/SUM(J13)*100,2),""),0)</f>
        <v/>
      </c>
      <c r="Y13" s="16"/>
      <c r="Z13" s="323"/>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9"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9"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9" t="str">
        <f>+IFERROR(IF(COUNT(X13:X15),ROUND(SUMIF($F$13:X15,"Category",X13:X15),0),""),"")</f>
        <v/>
      </c>
      <c r="Y16" s="77" t="str">
        <f>+IFERROR(IF(COUNT(Y13:Y15),ROUND(SUMIF($F$13:Y15,"Category",Y13:Y15),0),""),"")</f>
        <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W13" xr:uid="{00000000-0002-0000-1700-000000000000}">
      <formula1>J13</formula1>
    </dataValidation>
    <dataValidation type="whole" operator="lessThanOrEqual" allowBlank="1" showInputMessage="1" showErrorMessage="1" sqref="Y13" xr:uid="{00000000-0002-0000-1700-000001000000}">
      <formula1>M13</formula1>
    </dataValidation>
    <dataValidation type="whole" operator="greaterThanOrEqual" allowBlank="1" showInputMessage="1" showErrorMessage="1" sqref="O13:P13 J13:L13 S13:T13" xr:uid="{00000000-0002-0000-1700-000002000000}">
      <formula1>0</formula1>
    </dataValidation>
    <dataValidation type="textLength" operator="equal" allowBlank="1" showInputMessage="1" showErrorMessage="1" prompt="[A-Z][A-Z][A-Z][A-Z][A-Z][0-9][0-9][0-9][0-9][A-Z]_x000a__x000a_In absence of PAN write : ZZZZZ9999Z_x000a_" sqref="H13" xr:uid="{00000000-0002-0000-1700-000003000000}">
      <formula1>10</formula1>
    </dataValidation>
    <dataValidation type="whole" operator="greaterThan" allowBlank="1" showInputMessage="1" showErrorMessage="1" sqref="I13" xr:uid="{00000000-0002-0000-1700-000004000000}">
      <formula1>0</formula1>
    </dataValidation>
    <dataValidation type="list" allowBlank="1" showInputMessage="1" showErrorMessage="1" sqref="E13" xr:uid="{00000000-0002-0000-1700-000005000000}">
      <formula1>$AF$3:$AK$3</formula1>
    </dataValidation>
    <dataValidation type="list" allowBlank="1" showInputMessage="1" showErrorMessage="1" sqref="F13" xr:uid="{00000000-0002-0000-1700-000006000000}">
      <formula1>$AV$9:$AV$10</formula1>
    </dataValidation>
  </dataValidations>
  <hyperlinks>
    <hyperlink ref="H16" location="'Shareholding Pattern'!F38" display="Total" xr:uid="{00000000-0004-0000-1700-000000000000}"/>
    <hyperlink ref="F16" location="'Shareholding Pattern'!F38" display="Total" xr:uid="{00000000-0004-0000-1700-000001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theme="7"/>
  </sheetPr>
  <dimension ref="A1:Z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2" width="14.5703125" customWidth="1"/>
    <col min="23" max="23" width="15.5703125" customWidth="1"/>
    <col min="24" max="24" width="17.85546875" customWidth="1"/>
    <col min="25" max="25" width="3.85546875" customWidth="1"/>
    <col min="26" max="26" width="3.140625" customWidth="1"/>
    <col min="27" max="16384" width="21.57031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row>
    <row r="10" spans="5:2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row>
    <row r="11" spans="5:2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row>
    <row r="12" spans="5:24"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row>
    <row r="14" spans="5:24" ht="24.95" customHeight="1">
      <c r="E14" s="46"/>
      <c r="F14" s="47"/>
      <c r="G14" s="302" t="s">
        <v>1049</v>
      </c>
      <c r="H14" s="47"/>
      <c r="I14" s="47"/>
      <c r="J14" s="47"/>
      <c r="K14" s="47"/>
      <c r="L14" s="47"/>
      <c r="M14" s="47"/>
      <c r="N14" s="47"/>
      <c r="O14" s="47"/>
      <c r="P14" s="47"/>
      <c r="Q14" s="47"/>
      <c r="R14" s="47"/>
      <c r="S14" s="47"/>
      <c r="T14" s="47"/>
      <c r="U14" s="47"/>
      <c r="V14" s="47"/>
      <c r="W14" s="47"/>
      <c r="X14" s="48"/>
    </row>
    <row r="15" spans="5:24" ht="15" hidden="1" customHeight="1">
      <c r="E15" s="230"/>
      <c r="F15" s="18"/>
      <c r="G15" s="18"/>
      <c r="H15" s="18"/>
      <c r="I15" s="18"/>
      <c r="J15" s="228"/>
      <c r="K15" s="228"/>
      <c r="L15" s="18"/>
      <c r="M15" s="18"/>
      <c r="N15" s="228"/>
      <c r="O15" s="228"/>
      <c r="P15" s="18"/>
      <c r="Q15" s="18"/>
      <c r="R15" s="18"/>
      <c r="S15" s="18"/>
      <c r="T15" s="18"/>
      <c r="U15" s="18"/>
      <c r="V15" s="228"/>
      <c r="W15" s="229"/>
    </row>
    <row r="16" spans="5:24"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01" t="str">
        <f>+IFERROR(IF(COUNT(X13:X15),ROUND(SUM(X13:X15),0),""),"")</f>
        <v/>
      </c>
    </row>
  </sheetData>
  <sheetProtection password="F884"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s>
  <hyperlinks>
    <hyperlink ref="G16" location="'Shareholding Pattern'!F40" display="Total" xr:uid="{00000000-0004-0000-1800-000000000000}"/>
    <hyperlink ref="F16" location="'Shareholding Pattern'!F40" display="Total"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customWidth="1"/>
    <col min="22" max="22" width="10.140625" customWidth="1"/>
    <col min="23" max="23" width="15.42578125" customWidth="1"/>
    <col min="24" max="24" width="20" customWidth="1"/>
    <col min="25" max="25" width="2.5703125" customWidth="1"/>
    <col min="26" max="26" width="3.28515625" customWidth="1"/>
    <col min="27" max="16383" width="9.140625" hidden="1"/>
    <col min="16384" max="16384" width="1.285156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row>
    <row r="10" spans="5:2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row>
    <row r="11" spans="5:2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row>
    <row r="12" spans="5:24" s="7" customFormat="1" ht="20.100000000000001" customHeight="1">
      <c r="E12" s="9" t="s">
        <v>96</v>
      </c>
      <c r="F12" s="84" t="s">
        <v>104</v>
      </c>
      <c r="G12" s="33"/>
      <c r="H12" s="33"/>
      <c r="I12" s="33"/>
      <c r="J12" s="33"/>
      <c r="K12" s="33"/>
      <c r="L12" s="33"/>
      <c r="M12" s="33"/>
      <c r="N12" s="33"/>
      <c r="O12" s="33"/>
      <c r="P12" s="33"/>
      <c r="Q12" s="33"/>
      <c r="R12" s="33"/>
      <c r="S12" s="33"/>
      <c r="T12" s="33"/>
      <c r="U12" s="33"/>
      <c r="V12" s="33"/>
      <c r="W12" s="33"/>
      <c r="X12" s="34"/>
    </row>
    <row r="13" spans="5:24" s="11" customFormat="1" ht="16.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row>
    <row r="14" spans="5:24" ht="24.95" customHeight="1">
      <c r="E14" s="46"/>
      <c r="F14" s="47"/>
      <c r="G14" s="302"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H13:J13 M13:N13" xr:uid="{00000000-0002-0000-1900-000003000000}">
      <formula1>0</formula1>
    </dataValidation>
  </dataValidations>
  <hyperlinks>
    <hyperlink ref="G16" location="'Shareholding Pattern'!F43" display="Total" xr:uid="{00000000-0004-0000-1900-000000000000}"/>
    <hyperlink ref="F16" location="'Shareholding Pattern'!F43"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theme="7"/>
  </sheetPr>
  <dimension ref="A1:XFC17"/>
  <sheetViews>
    <sheetView showGridLines="0" topLeftCell="A7" zoomScale="90" zoomScaleNormal="90" workbookViewId="0">
      <selection activeCell="W15" sqref="W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customWidth="1"/>
    <col min="22" max="22" width="8.85546875" customWidth="1"/>
    <col min="23" max="23" width="15.42578125" customWidth="1"/>
    <col min="24" max="24" width="19.85546875" customWidth="1"/>
    <col min="25" max="25" width="2.28515625" customWidth="1"/>
    <col min="26" max="26" width="3.28515625" customWidth="1"/>
    <col min="27" max="16383" width="9.140625" hidden="1"/>
    <col min="16384" max="16384" width="5.42578125" hidden="1"/>
  </cols>
  <sheetData>
    <row r="1" spans="5:24" hidden="1">
      <c r="I1">
        <v>1</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row>
    <row r="10" spans="5:2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row>
    <row r="11" spans="5:2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row>
    <row r="12" spans="5:24"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24" s="11" customFormat="1" ht="16.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row>
    <row r="14" spans="5:24" ht="24.95" customHeight="1">
      <c r="E14" s="46"/>
      <c r="F14" s="47"/>
      <c r="G14" s="302" t="s">
        <v>1051</v>
      </c>
      <c r="H14" s="47"/>
      <c r="I14" s="47"/>
      <c r="J14" s="47"/>
      <c r="K14" s="47"/>
      <c r="L14" s="47"/>
      <c r="M14" s="47"/>
      <c r="N14" s="47"/>
      <c r="O14" s="47"/>
      <c r="P14" s="47"/>
      <c r="Q14" s="47"/>
      <c r="R14" s="47"/>
      <c r="S14" s="47"/>
      <c r="T14" s="47"/>
      <c r="U14" s="47"/>
      <c r="V14" s="47"/>
      <c r="W14" s="47"/>
      <c r="X14" s="48"/>
    </row>
    <row r="15" spans="5:24" ht="24.95" customHeight="1">
      <c r="E15" s="221">
        <v>1</v>
      </c>
      <c r="F15" s="338" t="s">
        <v>1096</v>
      </c>
      <c r="G15" s="337" t="s">
        <v>1097</v>
      </c>
      <c r="H15" s="51">
        <v>296712</v>
      </c>
      <c r="I15" s="51"/>
      <c r="J15" s="51"/>
      <c r="K15" s="335">
        <f>+IFERROR(IF(COUNT(H15:J15),ROUND(SUM(H15:J15),0),""),"")</f>
        <v>296712</v>
      </c>
      <c r="L15" s="55">
        <f>+IFERROR(IF(COUNT(K15),ROUND(K15/'Shareholding Pattern'!$L$57*100,2),""),"")</f>
        <v>1.1499999999999999</v>
      </c>
      <c r="M15" s="233">
        <f>IF(H15="","",H15)</f>
        <v>296712</v>
      </c>
      <c r="N15" s="233"/>
      <c r="O15" s="329">
        <f>+IFERROR(IF(COUNT(M15:N15),ROUND(SUM(M15,N15),2),""),"")</f>
        <v>296712</v>
      </c>
      <c r="P15" s="55">
        <f>+IFERROR(IF(COUNT(O15),ROUND(O15/('Shareholding Pattern'!$P$58)*100,2),""),"")</f>
        <v>1.1499999999999999</v>
      </c>
      <c r="Q15" s="51"/>
      <c r="R15" s="51"/>
      <c r="S15" s="335" t="str">
        <f>+IFERROR(IF(COUNT(Q15:R15),ROUND(SUM(Q15:R15),0),""),"")</f>
        <v/>
      </c>
      <c r="T15" s="17">
        <f>+IFERROR(IF(COUNT(K15,S15),ROUND(SUM(S15,K15)/SUM('Shareholding Pattern'!$L$57,'Shareholding Pattern'!$T$57)*100,2),""),"")</f>
        <v>1.1499999999999999</v>
      </c>
      <c r="U15" s="51">
        <v>0</v>
      </c>
      <c r="V15" s="329">
        <f>+IFERROR(IF(COUNT(U15),ROUND(SUM(U15)/SUM(H15)*100,2),""),0)</f>
        <v>0</v>
      </c>
      <c r="W15" s="51">
        <v>296712</v>
      </c>
      <c r="X15" s="325"/>
    </row>
    <row r="16" spans="5:24" ht="24.95" hidden="1" customHeight="1">
      <c r="E16" s="12"/>
      <c r="F16" s="13"/>
      <c r="G16" s="13"/>
      <c r="H16" s="13"/>
      <c r="I16" s="13"/>
      <c r="J16" s="13"/>
      <c r="K16" s="13"/>
      <c r="L16" s="13"/>
      <c r="M16" s="13"/>
      <c r="N16" s="13"/>
      <c r="O16" s="13"/>
      <c r="P16" s="13"/>
      <c r="Q16" s="13"/>
      <c r="R16" s="13"/>
      <c r="S16" s="13"/>
      <c r="T16" s="13"/>
      <c r="U16" s="13"/>
      <c r="V16" s="13"/>
      <c r="W16" s="224"/>
    </row>
    <row r="17" spans="5:23" ht="20.100000000000001" customHeight="1">
      <c r="E17" s="40"/>
      <c r="F17" s="96" t="s">
        <v>1002</v>
      </c>
      <c r="G17" s="83" t="s">
        <v>19</v>
      </c>
      <c r="H17" s="57">
        <f>+IFERROR(IF(COUNT(H14:H16),ROUND(SUM(H14:H16),0),""),"")</f>
        <v>296712</v>
      </c>
      <c r="I17" s="57" t="str">
        <f>+IFERROR(IF(COUNT(I14:I16),ROUND(SUM(I14:I16),0),""),"")</f>
        <v/>
      </c>
      <c r="J17" s="57" t="str">
        <f>+IFERROR(IF(COUNT(J14:J16),ROUND(SUM(J14:J16),0),""),"")</f>
        <v/>
      </c>
      <c r="K17" s="57">
        <f>+IFERROR(IF(COUNT(K14:K16),ROUND(SUM(K14:K16),0),""),"")</f>
        <v>296712</v>
      </c>
      <c r="L17" s="17">
        <f>+IFERROR(IF(COUNT(K17),ROUND(K17/'Shareholding Pattern'!$L$57*100,2),""),"")</f>
        <v>1.1499999999999999</v>
      </c>
      <c r="M17" s="38">
        <f>+IFERROR(IF(COUNT(M14:M16),ROUND(SUM(M14:M16),0),""),"")</f>
        <v>296712</v>
      </c>
      <c r="N17" s="38" t="str">
        <f>+IFERROR(IF(COUNT(N14:N16),ROUND(SUM(N14:N16),0),""),"")</f>
        <v/>
      </c>
      <c r="O17" s="38">
        <f>+IFERROR(IF(COUNT(O14:O16),ROUND(SUM(O14:O16),0),""),"")</f>
        <v>296712</v>
      </c>
      <c r="P17" s="17">
        <f>+IFERROR(IF(COUNT(O17),ROUND(O17/('Shareholding Pattern'!$P$58)*100,2),""),"")</f>
        <v>1.1499999999999999</v>
      </c>
      <c r="Q17" s="57" t="str">
        <f>+IFERROR(IF(COUNT(Q14:Q16),ROUND(SUM(Q14:Q16),0),""),"")</f>
        <v/>
      </c>
      <c r="R17" s="57" t="str">
        <f>+IFERROR(IF(COUNT(R14:R16),ROUND(SUM(R14:R16),0),""),"")</f>
        <v/>
      </c>
      <c r="S17" s="57" t="str">
        <f>+IFERROR(IF(COUNT(S14:S16),ROUND(SUM(S14:S16),0),""),"")</f>
        <v/>
      </c>
      <c r="T17" s="17">
        <f>+IFERROR(IF(COUNT(K17,S17),ROUND(SUM(S17,K17)/SUM('Shareholding Pattern'!$L$57,'Shareholding Pattern'!$T$57)*100,2),""),"")</f>
        <v>1.1499999999999999</v>
      </c>
      <c r="U17" s="57">
        <f>+IFERROR(IF(COUNT(U14:U16),ROUND(SUM(U14:U16),0),""),"")</f>
        <v>0</v>
      </c>
      <c r="V17" s="17">
        <f>+IFERROR(IF(COUNT(U17),ROUND(SUM(U17)/SUM(H17)*100,2),""),0)</f>
        <v>0</v>
      </c>
      <c r="W17" s="57">
        <f>+IFERROR(IF(COUNT(W14:W16),ROUND(SUM(W14:W16),0),""),"")</f>
        <v>296712</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 xr:uid="{00000000-0002-0000-1A00-000000000000}">
      <formula1>H13</formula1>
    </dataValidation>
    <dataValidation type="whole" operator="lessThanOrEqual" allowBlank="1" showInputMessage="1" showErrorMessage="1" sqref="W13 W15" xr:uid="{00000000-0002-0000-1A00-000001000000}">
      <formula1>K13</formula1>
    </dataValidation>
    <dataValidation type="textLength" operator="equal" allowBlank="1" showInputMessage="1" showErrorMessage="1" prompt="[A-Z][A-Z][A-Z][A-Z][A-Z][0-9][0-9][0-9][0-9][A-Z]_x000a__x000a_In absence of PAN write : ZZZZZ9999Z" sqref="G13 G15" xr:uid="{00000000-0002-0000-1A00-000002000000}">
      <formula1>10</formula1>
    </dataValidation>
    <dataValidation type="whole" operator="greaterThanOrEqual" allowBlank="1" showInputMessage="1" showErrorMessage="1" sqref="Q13:R13 H13:J13 M13:N13 Q15:R15 H15:J15 M15:N15" xr:uid="{00000000-0002-0000-1A00-000003000000}">
      <formula1>0</formula1>
    </dataValidation>
  </dataValidations>
  <hyperlinks>
    <hyperlink ref="G17" location="'Shareholding Pattern'!F44" display="Total" xr:uid="{00000000-0004-0000-1A00-000000000000}"/>
    <hyperlink ref="F17" location="'Shareholding Pattern'!F44" display="Total" xr:uid="{00000000-0004-0000-1A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625" r:id="rId3" name="Button 1">
              <controlPr defaultSize="0" print="0" autoFill="0" autoPict="0" macro="[0]!opentextblock">
                <anchor moveWithCells="1" sizeWithCells="1">
                  <from>
                    <xdr:col>23</xdr:col>
                    <xdr:colOff>123825</xdr:colOff>
                    <xdr:row>14</xdr:row>
                    <xdr:rowOff>57150</xdr:rowOff>
                  </from>
                  <to>
                    <xdr:col>23</xdr:col>
                    <xdr:colOff>1190625</xdr:colOff>
                    <xdr:row>14</xdr:row>
                    <xdr:rowOff>247650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customWidth="1"/>
    <col min="22" max="22" width="11" customWidth="1"/>
    <col min="23" max="23" width="15.42578125" customWidth="1"/>
    <col min="24" max="24" width="21.42578125" customWidth="1"/>
    <col min="25" max="25" width="4.28515625" customWidth="1"/>
    <col min="26" max="26" width="3.28515625" customWidth="1"/>
    <col min="27" max="16383" width="9.140625" hidden="1"/>
    <col min="16384" max="16384" width="4.8554687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row>
    <row r="10" spans="5:2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row>
    <row r="11" spans="5:2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row>
    <row r="12" spans="5:24"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row>
    <row r="14" spans="5:24" ht="24.95" customHeight="1">
      <c r="E14" s="46"/>
      <c r="F14" s="47"/>
      <c r="G14" s="302" t="s">
        <v>1051</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H13:J13 Q13:R13 M13:N13" xr:uid="{00000000-0002-0000-1B00-000003000000}">
      <formula1>0</formula1>
    </dataValidation>
  </dataValidations>
  <hyperlinks>
    <hyperlink ref="G16" location="'Shareholding Pattern'!F45" display="Total" xr:uid="{00000000-0004-0000-1B00-000000000000}"/>
    <hyperlink ref="F16" location="'Shareholding Pattern'!F45"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customWidth="1"/>
    <col min="22" max="22" width="10.5703125" customWidth="1"/>
    <col min="23" max="23" width="15.42578125" customWidth="1"/>
    <col min="24" max="24" width="19.140625" customWidth="1"/>
    <col min="25" max="25" width="3.85546875" customWidth="1"/>
    <col min="26" max="26" width="2.5703125" customWidth="1"/>
    <col min="27" max="16383" width="9.140625" hidden="1"/>
    <col min="16384" max="16384" width="4.2851562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row>
    <row r="10" spans="5:2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row>
    <row r="11" spans="5:2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row>
    <row r="12" spans="5:24" ht="20.100000000000001" customHeight="1">
      <c r="E12" s="9" t="s">
        <v>99</v>
      </c>
      <c r="F12" s="56" t="s">
        <v>68</v>
      </c>
      <c r="G12" s="33"/>
      <c r="H12" s="33"/>
      <c r="I12" s="33"/>
      <c r="J12" s="33"/>
      <c r="K12" s="33"/>
      <c r="L12" s="33"/>
      <c r="M12" s="33"/>
      <c r="N12" s="33"/>
      <c r="O12" s="33"/>
      <c r="P12" s="33"/>
      <c r="Q12" s="33"/>
      <c r="R12" s="33"/>
      <c r="S12" s="33"/>
      <c r="T12" s="33"/>
      <c r="U12" s="33"/>
      <c r="V12" s="33"/>
      <c r="W12" s="33"/>
      <c r="X12" s="34"/>
    </row>
    <row r="13" spans="5:24" s="11" customFormat="1" ht="1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row>
    <row r="14" spans="5:24" ht="24.95" customHeight="1">
      <c r="E14" s="46"/>
      <c r="F14" s="47"/>
      <c r="G14" s="303"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H13:J13 Q13:R13 M13:N13" xr:uid="{00000000-0002-0000-1C00-000003000000}">
      <formula1>0</formula1>
    </dataValidation>
  </dataValidations>
  <hyperlinks>
    <hyperlink ref="G16" location="'Shareholding Pattern'!F46" display="Total" xr:uid="{00000000-0004-0000-1C00-000000000000}"/>
    <hyperlink ref="F16" location="'Shareholding Pattern'!F46"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G15" sqref="G15"/>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6" t="s">
        <v>122</v>
      </c>
      <c r="P10" s="18">
        <v>1</v>
      </c>
      <c r="R10" s="18" t="s">
        <v>313</v>
      </c>
    </row>
    <row r="11" spans="1:21" ht="20.100000000000001" customHeight="1">
      <c r="E11" s="29">
        <v>3</v>
      </c>
      <c r="F11" s="68" t="s">
        <v>129</v>
      </c>
      <c r="G11" s="236" t="s">
        <v>122</v>
      </c>
      <c r="P11" s="18">
        <v>1</v>
      </c>
      <c r="R11" s="18" t="s">
        <v>316</v>
      </c>
    </row>
    <row r="12" spans="1:21" ht="30">
      <c r="E12" s="29">
        <v>4</v>
      </c>
      <c r="F12" s="69" t="s">
        <v>130</v>
      </c>
      <c r="G12" s="236" t="s">
        <v>122</v>
      </c>
      <c r="P12" s="18">
        <v>1</v>
      </c>
      <c r="R12" s="18" t="s">
        <v>319</v>
      </c>
    </row>
    <row r="13" spans="1:21" ht="21.75" customHeight="1">
      <c r="E13" s="29">
        <v>5</v>
      </c>
      <c r="F13" s="67" t="s">
        <v>131</v>
      </c>
      <c r="G13" s="236" t="s">
        <v>111</v>
      </c>
      <c r="P13" s="18">
        <v>0</v>
      </c>
      <c r="R13" s="18" t="s">
        <v>322</v>
      </c>
    </row>
    <row r="14" spans="1:21" s="117" customFormat="1" ht="20.100000000000001" customHeight="1">
      <c r="A14" s="18"/>
      <c r="B14" s="18"/>
      <c r="C14" s="18"/>
      <c r="D14" s="18"/>
      <c r="E14" s="122">
        <v>6</v>
      </c>
      <c r="F14" s="123" t="s">
        <v>132</v>
      </c>
      <c r="G14" s="241" t="s">
        <v>122</v>
      </c>
      <c r="P14" s="117">
        <v>1</v>
      </c>
      <c r="R14" s="117" t="s">
        <v>325</v>
      </c>
    </row>
    <row r="15" spans="1:21" s="117" customFormat="1" ht="20.100000000000001" customHeight="1">
      <c r="A15" s="18"/>
      <c r="B15" s="18"/>
      <c r="C15" s="18"/>
      <c r="D15" s="18"/>
      <c r="E15" s="30">
        <v>7</v>
      </c>
      <c r="F15" s="70" t="s">
        <v>983</v>
      </c>
      <c r="G15" s="242" t="s">
        <v>122</v>
      </c>
      <c r="P15" s="117">
        <v>1</v>
      </c>
      <c r="R15" s="117" t="s">
        <v>306</v>
      </c>
    </row>
    <row r="16" spans="1:21"/>
  </sheetData>
  <sheetProtection password="F884" sheet="1" objects="1" scenarios="1"/>
  <dataValidations count="1">
    <dataValidation type="list" allowBlank="1" showInputMessage="1" showErrorMessage="1" sqref="G9:G15"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customWidth="1"/>
    <col min="22" max="22" width="10.5703125" customWidth="1"/>
    <col min="23" max="23" width="15.42578125" customWidth="1"/>
    <col min="24" max="24" width="20.42578125" customWidth="1"/>
    <col min="25" max="25" width="2" customWidth="1"/>
    <col min="26" max="26" width="2.140625" customWidth="1"/>
    <col min="27" max="16383" width="9.140625" hidden="1"/>
    <col min="16384" max="16384" width="3.7109375" hidden="1"/>
  </cols>
  <sheetData>
    <row r="1" spans="5:24" hidden="1">
      <c r="I1">
        <v>0</v>
      </c>
    </row>
    <row r="2" spans="5:2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5:24" hidden="1"/>
    <row r="4" spans="5:24" hidden="1"/>
    <row r="5" spans="5:24" hidden="1"/>
    <row r="6" spans="5:24" hidden="1"/>
    <row r="7" spans="5:24" ht="15" customHeight="1"/>
    <row r="8" spans="5:24" ht="15" customHeight="1"/>
    <row r="9" spans="5:2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row>
    <row r="10" spans="5:2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row>
    <row r="11" spans="5:2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27"/>
      <c r="X11" s="427"/>
    </row>
    <row r="12" spans="5:24" ht="19.5" customHeight="1">
      <c r="E12" s="9" t="s">
        <v>100</v>
      </c>
      <c r="F12" s="84" t="s">
        <v>69</v>
      </c>
      <c r="G12" s="33"/>
      <c r="H12" s="33"/>
      <c r="I12" s="33"/>
      <c r="J12" s="33"/>
      <c r="K12" s="33"/>
      <c r="L12" s="33"/>
      <c r="M12" s="33"/>
      <c r="N12" s="33"/>
      <c r="O12" s="33"/>
      <c r="P12" s="33"/>
      <c r="Q12" s="33"/>
      <c r="R12" s="33"/>
      <c r="S12" s="33"/>
      <c r="T12" s="33"/>
      <c r="U12" s="33"/>
      <c r="V12" s="33"/>
      <c r="W12" s="33"/>
      <c r="X12" s="34"/>
    </row>
    <row r="13" spans="5:24" s="11" customFormat="1" hidden="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325"/>
    </row>
    <row r="14" spans="5:24" ht="24.95" customHeight="1">
      <c r="E14" s="46"/>
      <c r="F14" s="47"/>
      <c r="G14" s="302" t="s">
        <v>1049</v>
      </c>
      <c r="H14" s="47"/>
      <c r="I14" s="47"/>
      <c r="J14" s="47"/>
      <c r="K14" s="47"/>
      <c r="L14" s="47"/>
      <c r="M14" s="47"/>
      <c r="N14" s="47"/>
      <c r="O14" s="47"/>
      <c r="P14" s="47"/>
      <c r="Q14" s="47"/>
      <c r="R14" s="47"/>
      <c r="S14" s="47"/>
      <c r="T14" s="47"/>
      <c r="U14" s="47"/>
      <c r="V14" s="47"/>
      <c r="W14" s="47"/>
      <c r="X14" s="48"/>
    </row>
    <row r="15" spans="5:24" ht="24.95" hidden="1" customHeight="1">
      <c r="E15" s="12"/>
      <c r="F15" s="13"/>
      <c r="G15" s="13"/>
      <c r="H15" s="13"/>
      <c r="I15" s="13"/>
      <c r="J15" s="13"/>
      <c r="K15" s="13"/>
      <c r="L15" s="13"/>
      <c r="M15" s="13"/>
      <c r="N15" s="13"/>
      <c r="O15" s="13"/>
      <c r="P15" s="13"/>
      <c r="Q15" s="13"/>
      <c r="R15" s="13"/>
      <c r="S15" s="13"/>
      <c r="T15" s="13"/>
      <c r="U15" s="13"/>
      <c r="V15" s="13"/>
      <c r="W15" s="224"/>
    </row>
    <row r="16" spans="5:24"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+IFERROR(IF(COUNT(U16),ROUND(SUM(U16)/SUM(H16)*100,2),""),0)</f>
        <v/>
      </c>
      <c r="W16" s="57"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H13:J13 Q13:R13 M13:N13" xr:uid="{00000000-0002-0000-1D00-000003000000}">
      <formula1>0</formula1>
    </dataValidation>
  </dataValidations>
  <hyperlinks>
    <hyperlink ref="G16" location="'Shareholding Pattern'!F47" display="Total" xr:uid="{00000000-0004-0000-1D00-000000000000}"/>
    <hyperlink ref="F16" location="'Shareholding Pattern'!F47"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theme="7"/>
  </sheetPr>
  <dimension ref="A1:XFC16"/>
  <sheetViews>
    <sheetView showGridLines="0" topLeftCell="A7" zoomScale="85" zoomScaleNormal="85" workbookViewId="0">
      <selection activeCell="G16" sqref="G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6" width="38.85546875" customWidth="1"/>
    <col min="7" max="7" width="40" customWidth="1"/>
    <col min="8" max="9" width="13.7109375" customWidth="1"/>
    <col min="10" max="10" width="14.5703125" customWidth="1"/>
    <col min="11" max="12" width="14.5703125" hidden="1" customWidth="1"/>
    <col min="13" max="13" width="15.5703125" customWidth="1"/>
    <col min="14" max="14" width="13.57031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customWidth="1"/>
    <col min="24" max="24" width="10.7109375" customWidth="1"/>
    <col min="25" max="25" width="15.42578125" customWidth="1"/>
    <col min="26" max="26" width="20.85546875" customWidth="1"/>
    <col min="27" max="27" width="3.5703125" customWidth="1"/>
    <col min="28" max="28" width="2.5703125" customWidth="1"/>
    <col min="29" max="16383" width="2.5703125" hidden="1"/>
    <col min="16384" max="16384" width="3.5703125" hidden="1"/>
  </cols>
  <sheetData>
    <row r="1" spans="4:50" hidden="1">
      <c r="I1">
        <v>0</v>
      </c>
      <c r="J1">
        <v>0</v>
      </c>
      <c r="AG1" t="s">
        <v>1003</v>
      </c>
      <c r="AH1" t="s">
        <v>927</v>
      </c>
      <c r="AI1" t="s">
        <v>1004</v>
      </c>
      <c r="AJ1" t="s">
        <v>938</v>
      </c>
      <c r="AK1" t="s">
        <v>928</v>
      </c>
      <c r="AL1" t="s">
        <v>939</v>
      </c>
      <c r="AM1" t="s">
        <v>940</v>
      </c>
      <c r="AN1" t="s">
        <v>942</v>
      </c>
      <c r="AO1" t="s">
        <v>929</v>
      </c>
      <c r="AP1" t="s">
        <v>930</v>
      </c>
      <c r="AQ1" t="s">
        <v>931</v>
      </c>
      <c r="AR1" t="s">
        <v>936</v>
      </c>
      <c r="AS1" t="s">
        <v>992</v>
      </c>
      <c r="AT1" t="s">
        <v>941</v>
      </c>
      <c r="AU1" t="s">
        <v>1005</v>
      </c>
      <c r="AV1" t="s">
        <v>993</v>
      </c>
      <c r="AW1" t="s">
        <v>1053</v>
      </c>
      <c r="AX1" t="s">
        <v>935</v>
      </c>
    </row>
    <row r="2" spans="4:50"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1054</v>
      </c>
    </row>
    <row r="3" spans="4:50"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0" hidden="1"/>
    <row r="5" spans="4:50" hidden="1"/>
    <row r="6" spans="4:50" hidden="1"/>
    <row r="9" spans="4:50" ht="29.25" customHeight="1">
      <c r="D9" s="428" t="s">
        <v>138</v>
      </c>
      <c r="E9" s="428" t="s">
        <v>34</v>
      </c>
      <c r="F9" s="428" t="s">
        <v>976</v>
      </c>
      <c r="G9" s="407" t="s">
        <v>137</v>
      </c>
      <c r="H9" s="427" t="s">
        <v>1</v>
      </c>
      <c r="I9" s="407" t="s">
        <v>961</v>
      </c>
      <c r="J9" s="427" t="s">
        <v>3</v>
      </c>
      <c r="K9" s="427" t="s">
        <v>4</v>
      </c>
      <c r="L9" s="427" t="s">
        <v>5</v>
      </c>
      <c r="M9" s="427" t="s">
        <v>6</v>
      </c>
      <c r="N9" s="427" t="s">
        <v>7</v>
      </c>
      <c r="O9" s="427" t="s">
        <v>8</v>
      </c>
      <c r="P9" s="427"/>
      <c r="Q9" s="427"/>
      <c r="R9" s="427"/>
      <c r="S9" s="427" t="s">
        <v>9</v>
      </c>
      <c r="T9" s="428" t="s">
        <v>1087</v>
      </c>
      <c r="U9" s="428" t="s">
        <v>135</v>
      </c>
      <c r="V9" s="427" t="s">
        <v>107</v>
      </c>
      <c r="W9" s="427" t="s">
        <v>12</v>
      </c>
      <c r="X9" s="427"/>
      <c r="Y9" s="427" t="s">
        <v>14</v>
      </c>
      <c r="Z9" s="395" t="s">
        <v>1054</v>
      </c>
      <c r="AV9" t="s">
        <v>34</v>
      </c>
    </row>
    <row r="10" spans="4:50" ht="31.5" customHeight="1">
      <c r="D10" s="429"/>
      <c r="E10" s="429"/>
      <c r="F10" s="429"/>
      <c r="G10" s="408"/>
      <c r="H10" s="427"/>
      <c r="I10" s="429"/>
      <c r="J10" s="427"/>
      <c r="K10" s="427"/>
      <c r="L10" s="427"/>
      <c r="M10" s="427"/>
      <c r="N10" s="427"/>
      <c r="O10" s="427" t="s">
        <v>15</v>
      </c>
      <c r="P10" s="427"/>
      <c r="Q10" s="427"/>
      <c r="R10" s="427" t="s">
        <v>16</v>
      </c>
      <c r="S10" s="427"/>
      <c r="T10" s="429"/>
      <c r="U10" s="429"/>
      <c r="V10" s="427"/>
      <c r="W10" s="427"/>
      <c r="X10" s="427"/>
      <c r="Y10" s="427"/>
      <c r="Z10" s="427"/>
      <c r="AV10" t="s">
        <v>979</v>
      </c>
    </row>
    <row r="11" spans="4:50" ht="75">
      <c r="D11" s="430"/>
      <c r="E11" s="430"/>
      <c r="F11" s="430"/>
      <c r="G11" s="409"/>
      <c r="H11" s="427"/>
      <c r="I11" s="430"/>
      <c r="J11" s="427"/>
      <c r="K11" s="427"/>
      <c r="L11" s="427"/>
      <c r="M11" s="427"/>
      <c r="N11" s="427"/>
      <c r="O11" s="44" t="s">
        <v>17</v>
      </c>
      <c r="P11" s="44" t="s">
        <v>18</v>
      </c>
      <c r="Q11" s="44" t="s">
        <v>19</v>
      </c>
      <c r="R11" s="427"/>
      <c r="S11" s="427"/>
      <c r="T11" s="430"/>
      <c r="U11" s="430"/>
      <c r="V11" s="427"/>
      <c r="W11" s="44" t="s">
        <v>20</v>
      </c>
      <c r="X11" s="44" t="s">
        <v>21</v>
      </c>
      <c r="Y11" s="427"/>
      <c r="Z11" s="427"/>
    </row>
    <row r="12" spans="4:50" ht="15.75">
      <c r="D12" s="9" t="s">
        <v>101</v>
      </c>
      <c r="E12" s="94" t="s">
        <v>33</v>
      </c>
      <c r="F12" s="95"/>
      <c r="G12" s="239"/>
      <c r="H12" s="33"/>
      <c r="I12" s="33"/>
      <c r="J12" s="33"/>
      <c r="K12" s="33"/>
      <c r="L12" s="33"/>
      <c r="M12" s="33"/>
      <c r="N12" s="33"/>
      <c r="O12" s="33"/>
      <c r="P12" s="33"/>
      <c r="Q12" s="33"/>
      <c r="R12" s="33"/>
      <c r="S12" s="33"/>
      <c r="T12" s="33"/>
      <c r="U12" s="33"/>
      <c r="V12" s="33"/>
      <c r="W12" s="33"/>
      <c r="X12" s="33"/>
      <c r="Y12" s="33"/>
      <c r="Z12" s="34"/>
      <c r="AG12" s="11"/>
    </row>
    <row r="13" spans="4:50" s="11" customFormat="1" hidden="1">
      <c r="D13" s="104"/>
      <c r="E13" s="90"/>
      <c r="F13" s="90"/>
      <c r="G13" s="90"/>
      <c r="H13" s="10"/>
      <c r="I13" s="16"/>
      <c r="J13" s="16"/>
      <c r="K13" s="51"/>
      <c r="L13" s="51"/>
      <c r="M13" s="271" t="str">
        <f>+IFERROR(IF(COUNT(J13:L13),ROUND(SUM(J13:L13),0),""),"")</f>
        <v/>
      </c>
      <c r="N13" s="269" t="str">
        <f>+IFERROR(IF(COUNT(M13),ROUND(M13/'Shareholding Pattern'!$L$57*100,2),""),"")</f>
        <v/>
      </c>
      <c r="O13" s="316" t="str">
        <f>IF(J13="","",J13)</f>
        <v/>
      </c>
      <c r="P13" s="51"/>
      <c r="Q13" s="271" t="str">
        <f>+IFERROR(IF(COUNT(O13:P13),ROUND(SUM(O13,P13),2),""),"")</f>
        <v/>
      </c>
      <c r="R13" s="269" t="str">
        <f>+IFERROR(IF(COUNT(Q13),ROUND(Q13/('Shareholding Pattern'!$P$58)*100,2),""),"")</f>
        <v/>
      </c>
      <c r="S13" s="51"/>
      <c r="T13" s="51"/>
      <c r="U13" s="272" t="str">
        <f>+IFERROR(IF(COUNT(S13:T13),ROUND(SUM(S13:T13),0),""),"")</f>
        <v/>
      </c>
      <c r="V13" s="269" t="str">
        <f>+IFERROR(IF(COUNT(M13,U13),ROUND(SUM(U13,M13)/SUM('Shareholding Pattern'!$L$57,'Shareholding Pattern'!$T$57)*100,2),""),"")</f>
        <v/>
      </c>
      <c r="W13" s="51"/>
      <c r="X13" s="269" t="str">
        <f>+IFERROR(IF(COUNT(W13),ROUND(SUM(W13)/SUM(J13)*100,2),""),0)</f>
        <v/>
      </c>
      <c r="Y13" s="51"/>
      <c r="Z13" s="325"/>
      <c r="AG13"/>
    </row>
    <row r="14" spans="4:50" ht="24.9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0" hidden="1">
      <c r="D15" s="230"/>
      <c r="E15" s="18"/>
      <c r="F15" s="18"/>
      <c r="G15" s="18"/>
      <c r="H15" s="18"/>
      <c r="I15" s="18"/>
      <c r="J15" s="18"/>
      <c r="K15" s="228"/>
      <c r="L15" s="228"/>
      <c r="M15" s="18"/>
      <c r="N15" s="18"/>
      <c r="O15" s="228"/>
      <c r="P15" s="228"/>
      <c r="Q15" s="18"/>
      <c r="R15" s="18"/>
      <c r="S15" s="18"/>
      <c r="T15" s="18"/>
      <c r="U15" s="18"/>
      <c r="V15" s="18"/>
      <c r="W15" s="228"/>
      <c r="X15" s="18"/>
      <c r="Y15" s="229"/>
    </row>
    <row r="16" spans="4:50">
      <c r="D16" s="150"/>
      <c r="E16" s="39"/>
      <c r="F16" s="39"/>
      <c r="G16" s="64" t="s">
        <v>1002</v>
      </c>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9" t="str">
        <f>+IFERROR(IF(COUNT(N13:N15),ROUND(SUMIF($F$13:N15,"Category",N13:N15),2),""),"")</f>
        <v/>
      </c>
      <c r="O16" s="215" t="str">
        <f>+IFERROR(IF(COUNT(O13:O15),ROUND(SUMIF($F$13:O15,"Category",O13:O15),0),""),"")</f>
        <v/>
      </c>
      <c r="P16" s="215" t="str">
        <f>+IFERROR(IF(COUNT(P13:P15),ROUND(SUMIF($F$13:P15,"Category",P13:P15),0),""),"")</f>
        <v/>
      </c>
      <c r="Q16" s="215" t="str">
        <f>+IFERROR(IF(COUNT(Q13:Q15),ROUND(SUMIF($F$13:Q15,"Category",Q13:Q15),0),""),"")</f>
        <v/>
      </c>
      <c r="R16" s="269"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269" t="str">
        <f>+IFERROR(IF(COUNT(V13:V15),ROUND(SUMIF($F$13:V15,"Category",V13:V15),2),""),"")</f>
        <v/>
      </c>
      <c r="W16" s="77" t="str">
        <f>+IFERROR(IF(COUNT(W13:W15),ROUND(SUMIF($F$13:W15,"Category",W13:W15),0),""),"")</f>
        <v/>
      </c>
      <c r="X16" s="269" t="str">
        <f>+IFERROR(IF(COUNT(X13:X15),ROUND(SUMIF($F$13:X15,"Category",X13:X15),0),""),"")</f>
        <v/>
      </c>
      <c r="Y16" s="77" t="str">
        <f>+IFERROR(IF(COUNT(Y13:Y15),ROUND(SUMIF($F$13:Y15,"Category",Y13:Y15),0),""),"")</f>
        <v/>
      </c>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W13" xr:uid="{00000000-0002-0000-1E00-000000000000}">
      <formula1>J13</formula1>
    </dataValidation>
    <dataValidation type="whole" operator="lessThanOrEqual" allowBlank="1" showInputMessage="1" showErrorMessage="1" sqref="Y13" xr:uid="{00000000-0002-0000-1E00-000001000000}">
      <formula1>M13</formula1>
    </dataValidation>
    <dataValidation type="list" allowBlank="1" showInputMessage="1" showErrorMessage="1" sqref="E13" xr:uid="{00000000-0002-0000-1E00-000002000000}">
      <formula1>$AG$1:$AX$1</formula1>
    </dataValidation>
    <dataValidation type="whole" operator="greaterThanOrEqual" allowBlank="1" showInputMessage="1" showErrorMessage="1" sqref="O13:P13 S13:T13 J13:L13" xr:uid="{00000000-0002-0000-1E00-000003000000}">
      <formula1>0</formula1>
    </dataValidation>
    <dataValidation type="textLength" operator="equal" allowBlank="1" showInputMessage="1" showErrorMessage="1" prompt="[A-Z][A-Z][A-Z][A-Z][A-Z][0-9][0-9][0-9][0-9][A-Z]_x000a__x000a_In absence of PAN write : ZZZZZ9999Z" sqref="H13" xr:uid="{00000000-0002-0000-1E00-000004000000}">
      <formula1>10</formula1>
    </dataValidation>
    <dataValidation type="whole" operator="greaterThan" allowBlank="1" showInputMessage="1" showErrorMessage="1" sqref="I13" xr:uid="{00000000-0002-0000-1E00-000005000000}">
      <formula1>0</formula1>
    </dataValidation>
    <dataValidation type="list" allowBlank="1" showInputMessage="1" showErrorMessage="1" sqref="F13" xr:uid="{00000000-0002-0000-1E00-000006000000}">
      <formula1>$AV$9:$AV$10</formula1>
    </dataValidation>
  </dataValidations>
  <hyperlinks>
    <hyperlink ref="H16" location="'Shareholding Pattern'!F48" display="Total" xr:uid="{00000000-0004-0000-1E00-000000000000}"/>
    <hyperlink ref="G16" location="'Shareholding Pattern'!F48" display="Total" xr:uid="{00000000-0004-0000-1E00-00000100000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customWidth="1"/>
    <col min="23" max="23" width="12.85546875" customWidth="1"/>
    <col min="24" max="24" width="15.42578125" customWidth="1"/>
    <col min="25" max="25" width="19.7109375" customWidth="1"/>
    <col min="26" max="26" width="3.85546875" customWidth="1"/>
    <col min="27" max="27" width="3" customWidth="1"/>
    <col min="28" max="16383" width="1.140625" hidden="1"/>
    <col min="16384" max="16384" width="3.85546875" hidden="1"/>
  </cols>
  <sheetData>
    <row r="1" spans="3:29" hidden="1">
      <c r="I1">
        <v>0</v>
      </c>
    </row>
    <row r="2" spans="3:29"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1054</v>
      </c>
      <c r="AC2" t="s">
        <v>943</v>
      </c>
    </row>
    <row r="3" spans="3:29" hidden="1">
      <c r="AC3" t="s">
        <v>944</v>
      </c>
    </row>
    <row r="4" spans="3:29" hidden="1">
      <c r="AC4" t="s">
        <v>945</v>
      </c>
    </row>
    <row r="5" spans="3:29" hidden="1">
      <c r="AC5" t="s">
        <v>946</v>
      </c>
    </row>
    <row r="6" spans="3:29" hidden="1">
      <c r="AC6" t="s">
        <v>947</v>
      </c>
    </row>
    <row r="7" spans="3:29" ht="15" customHeight="1">
      <c r="AC7" t="s">
        <v>935</v>
      </c>
    </row>
    <row r="8" spans="3:29" ht="15" customHeight="1"/>
    <row r="9" spans="3:29" ht="29.25" customHeight="1">
      <c r="C9" s="463" t="s">
        <v>141</v>
      </c>
      <c r="D9" s="428" t="s">
        <v>34</v>
      </c>
      <c r="E9" s="427" t="s">
        <v>140</v>
      </c>
      <c r="F9" s="427" t="s">
        <v>137</v>
      </c>
      <c r="G9" s="427" t="s">
        <v>1</v>
      </c>
      <c r="H9" s="395" t="s">
        <v>961</v>
      </c>
      <c r="I9" s="427" t="s">
        <v>3</v>
      </c>
      <c r="J9" s="427" t="s">
        <v>4</v>
      </c>
      <c r="K9" s="427" t="s">
        <v>5</v>
      </c>
      <c r="L9" s="427" t="s">
        <v>6</v>
      </c>
      <c r="M9" s="427" t="s">
        <v>7</v>
      </c>
      <c r="N9" s="427" t="s">
        <v>8</v>
      </c>
      <c r="O9" s="427"/>
      <c r="P9" s="427"/>
      <c r="Q9" s="427"/>
      <c r="R9" s="427" t="s">
        <v>9</v>
      </c>
      <c r="S9" s="428" t="s">
        <v>1087</v>
      </c>
      <c r="T9" s="428" t="s">
        <v>135</v>
      </c>
      <c r="U9" s="427" t="s">
        <v>107</v>
      </c>
      <c r="V9" s="427" t="s">
        <v>12</v>
      </c>
      <c r="W9" s="427"/>
      <c r="X9" s="427" t="s">
        <v>14</v>
      </c>
      <c r="Y9" s="395" t="s">
        <v>1054</v>
      </c>
    </row>
    <row r="10" spans="3:29" ht="31.5" customHeight="1">
      <c r="C10" s="464"/>
      <c r="D10" s="429"/>
      <c r="E10" s="427"/>
      <c r="F10" s="427"/>
      <c r="G10" s="427"/>
      <c r="H10" s="427"/>
      <c r="I10" s="427"/>
      <c r="J10" s="427"/>
      <c r="K10" s="427"/>
      <c r="L10" s="427"/>
      <c r="M10" s="427"/>
      <c r="N10" s="427" t="s">
        <v>15</v>
      </c>
      <c r="O10" s="427"/>
      <c r="P10" s="427"/>
      <c r="Q10" s="427" t="s">
        <v>16</v>
      </c>
      <c r="R10" s="427"/>
      <c r="S10" s="429"/>
      <c r="T10" s="429"/>
      <c r="U10" s="427"/>
      <c r="V10" s="427"/>
      <c r="W10" s="427"/>
      <c r="X10" s="427"/>
      <c r="Y10" s="427"/>
    </row>
    <row r="11" spans="3:29" ht="78.75" customHeight="1">
      <c r="C11" s="465"/>
      <c r="D11" s="430"/>
      <c r="E11" s="427"/>
      <c r="F11" s="427"/>
      <c r="G11" s="427"/>
      <c r="H11" s="427"/>
      <c r="I11" s="427"/>
      <c r="J11" s="427"/>
      <c r="K11" s="427"/>
      <c r="L11" s="427"/>
      <c r="M11" s="427"/>
      <c r="N11" s="44" t="s">
        <v>17</v>
      </c>
      <c r="O11" s="44" t="s">
        <v>18</v>
      </c>
      <c r="P11" s="44" t="s">
        <v>19</v>
      </c>
      <c r="Q11" s="427"/>
      <c r="R11" s="427"/>
      <c r="S11" s="430"/>
      <c r="T11" s="430"/>
      <c r="U11" s="427"/>
      <c r="V11" s="44" t="s">
        <v>20</v>
      </c>
      <c r="W11" s="44" t="s">
        <v>21</v>
      </c>
      <c r="X11" s="427"/>
      <c r="Y11" s="427"/>
    </row>
    <row r="12" spans="3:29" ht="20.100000000000001"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29" s="11" customFormat="1" hidden="1">
      <c r="C13" s="221"/>
      <c r="D13" s="90"/>
      <c r="E13" s="90"/>
      <c r="F13" s="90"/>
      <c r="G13" s="10"/>
      <c r="H13" s="313">
        <v>1</v>
      </c>
      <c r="I13" s="16"/>
      <c r="J13" s="51"/>
      <c r="K13" s="51"/>
      <c r="L13" s="50" t="str">
        <f>+IFERROR(IF(COUNT(I13:K13),ROUND(SUM(I13:K13),0),""),"")</f>
        <v/>
      </c>
      <c r="M13" s="151"/>
      <c r="N13" s="315"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+IFERROR(IF(V13="","",(+IF(V13=0,0,IF(COUNT(V13,I13),ROUND(SUM(V13)/SUM(I13)*100,2),"")))),"")</f>
        <v/>
      </c>
      <c r="X13" s="16"/>
      <c r="Y13" s="323"/>
    </row>
    <row r="14" spans="3:29" ht="24.95" customHeight="1">
      <c r="C14" s="49"/>
      <c r="D14" s="59"/>
      <c r="E14" s="302" t="s">
        <v>1049</v>
      </c>
      <c r="G14" s="47"/>
      <c r="H14" s="47"/>
      <c r="I14" s="47"/>
      <c r="J14" s="47"/>
      <c r="K14" s="47"/>
      <c r="L14" s="47"/>
      <c r="M14" s="47"/>
      <c r="N14" s="47"/>
      <c r="O14" s="47"/>
      <c r="P14" s="47"/>
      <c r="Q14" s="47"/>
      <c r="R14" s="47"/>
      <c r="S14" s="47"/>
      <c r="T14" s="47"/>
      <c r="U14" s="47"/>
      <c r="V14" s="47"/>
      <c r="W14" s="47"/>
      <c r="X14" s="47"/>
      <c r="Y14" s="48"/>
    </row>
    <row r="15" spans="3:29"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29"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29" t="str">
        <f>+IFERROR(IF(V16="","",(+IF(V16=0,0,IF(COUNT(V16,I16),ROUND(SUM(V16)/SUM(I16)*100,2),"")))),"")</f>
        <v/>
      </c>
      <c r="X16" s="57" t="str">
        <f>+IFERROR(IF(COUNT(X13:X15),ROUND(SUM(X13:X15),0),""),"")</f>
        <v/>
      </c>
    </row>
  </sheetData>
  <sheetProtection password="F884"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V13" xr:uid="{00000000-0002-0000-1F00-000000000000}">
      <formula1>I13</formula1>
    </dataValidation>
    <dataValidation type="whole" operator="lessThanOrEqual" allowBlank="1" showInputMessage="1" showErrorMessage="1" sqref="X13:Y13" xr:uid="{00000000-0002-0000-1F00-000001000000}">
      <formula1>L13</formula1>
    </dataValidation>
    <dataValidation type="textLength" operator="equal" allowBlank="1" showInputMessage="1" showErrorMessage="1" prompt="[A-Z][A-Z][A-Z][A-Z][A-Z][0-9][0-9][0-9][0-9][A-Z]_x000a__x000a_In absence of PAN write : ZZZZZ9999Z" sqref="G13" xr:uid="{00000000-0002-0000-1F00-000002000000}">
      <formula1>10</formula1>
    </dataValidation>
    <dataValidation type="whole" operator="greaterThanOrEqual" allowBlank="1" showInputMessage="1" showErrorMessage="1" sqref="R13:S13 I13:K13 N13:O13" xr:uid="{00000000-0002-0000-1F00-000003000000}">
      <formula1>0</formula1>
    </dataValidation>
    <dataValidation type="whole" operator="greaterThan" allowBlank="1" showInputMessage="1" showErrorMessage="1" sqref="H13" xr:uid="{00000000-0002-0000-1F00-000004000000}">
      <formula1>0</formula1>
    </dataValidation>
    <dataValidation type="list" allowBlank="1" showInputMessage="1" showErrorMessage="1" sqref="D13" xr:uid="{00000000-0002-0000-1F00-000005000000}">
      <formula1>$AC$2:$AC$7</formula1>
    </dataValidation>
  </dataValidations>
  <hyperlinks>
    <hyperlink ref="G16" location="'Shareholding Pattern'!F54" display="Total" xr:uid="{00000000-0004-0000-1F00-000000000000}"/>
    <hyperlink ref="F16" location="'Shareholding Pattern'!F54" display="Total" xr:uid="{00000000-0004-0000-1F00-000001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1"/>
  </sheetPr>
  <dimension ref="A1:XFC17"/>
  <sheetViews>
    <sheetView showGridLines="0" topLeftCell="A7" zoomScale="85" zoomScaleNormal="85" workbookViewId="0">
      <selection activeCell="A15" sqref="A15"/>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customWidth="1"/>
    <col min="22" max="22" width="10.7109375" customWidth="1"/>
    <col min="23" max="23" width="15.42578125" customWidth="1"/>
    <col min="24" max="24" width="19.42578125" customWidth="1"/>
    <col min="25" max="25" width="4.42578125" customWidth="1"/>
    <col min="26" max="26" width="5.140625" customWidth="1"/>
    <col min="27" max="16383" width="9.140625" hidden="1"/>
    <col min="16384" max="16384" width="7.5703125" hidden="1"/>
  </cols>
  <sheetData>
    <row r="1" spans="4:24" hidden="1">
      <c r="I1">
        <v>1</v>
      </c>
    </row>
    <row r="2" spans="4:24"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1054</v>
      </c>
    </row>
    <row r="3" spans="4:24" hidden="1"/>
    <row r="4" spans="4:24" hidden="1"/>
    <row r="5" spans="4:24" hidden="1"/>
    <row r="6" spans="4:24" hidden="1"/>
    <row r="9" spans="4:24" ht="29.45" customHeight="1">
      <c r="D9" s="428" t="s">
        <v>138</v>
      </c>
      <c r="E9" s="427" t="s">
        <v>137</v>
      </c>
      <c r="F9" s="427" t="s">
        <v>1</v>
      </c>
      <c r="G9" s="395" t="s">
        <v>961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14</v>
      </c>
      <c r="X9" s="395" t="s">
        <v>1054</v>
      </c>
    </row>
    <row r="10" spans="4:24" ht="31.5" customHeight="1">
      <c r="D10" s="429"/>
      <c r="E10" s="427"/>
      <c r="F10" s="427"/>
      <c r="G10" s="427"/>
      <c r="H10" s="427"/>
      <c r="I10" s="427"/>
      <c r="J10" s="427"/>
      <c r="K10" s="427"/>
      <c r="L10" s="427"/>
      <c r="M10" s="427" t="s">
        <v>15</v>
      </c>
      <c r="N10" s="427"/>
      <c r="O10" s="427"/>
      <c r="P10" s="427" t="s">
        <v>16</v>
      </c>
      <c r="Q10" s="427"/>
      <c r="R10" s="429"/>
      <c r="S10" s="429"/>
      <c r="T10" s="427"/>
      <c r="U10" s="427"/>
      <c r="V10" s="427"/>
      <c r="W10" s="427"/>
      <c r="X10" s="427"/>
    </row>
    <row r="11" spans="4:24" ht="75">
      <c r="D11" s="430"/>
      <c r="E11" s="427"/>
      <c r="F11" s="427"/>
      <c r="G11" s="427"/>
      <c r="H11" s="427"/>
      <c r="I11" s="427"/>
      <c r="J11" s="427"/>
      <c r="K11" s="427"/>
      <c r="L11" s="427"/>
      <c r="M11" s="62" t="s">
        <v>17</v>
      </c>
      <c r="N11" s="62" t="s">
        <v>18</v>
      </c>
      <c r="O11" s="62" t="s">
        <v>19</v>
      </c>
      <c r="P11" s="427"/>
      <c r="Q11" s="427"/>
      <c r="R11" s="430"/>
      <c r="S11" s="430"/>
      <c r="T11" s="427"/>
      <c r="U11" s="62" t="s">
        <v>20</v>
      </c>
      <c r="V11" s="62" t="s">
        <v>21</v>
      </c>
      <c r="W11" s="427"/>
      <c r="X11" s="427"/>
    </row>
    <row r="12" spans="4:24" ht="15.75">
      <c r="D12" s="102" t="s">
        <v>926</v>
      </c>
      <c r="E12" s="86" t="s">
        <v>72</v>
      </c>
      <c r="F12" s="86"/>
      <c r="G12" s="33"/>
      <c r="H12" s="33"/>
      <c r="I12" s="33"/>
      <c r="J12" s="33"/>
      <c r="K12" s="33"/>
      <c r="L12" s="33"/>
      <c r="M12" s="33"/>
      <c r="N12" s="33"/>
      <c r="O12" s="33"/>
      <c r="P12" s="33"/>
      <c r="Q12" s="33"/>
      <c r="R12" s="33"/>
      <c r="S12" s="33"/>
      <c r="T12" s="33"/>
      <c r="U12" s="33"/>
      <c r="V12" s="33"/>
      <c r="W12" s="33"/>
      <c r="X12" s="34"/>
    </row>
    <row r="13" spans="4:24" s="11" customFormat="1" hidden="1">
      <c r="D13" s="221"/>
      <c r="E13" s="90"/>
      <c r="F13" s="10"/>
      <c r="G13" s="314">
        <v>1</v>
      </c>
      <c r="H13" s="16"/>
      <c r="I13" s="51"/>
      <c r="J13" s="51"/>
      <c r="K13" s="52" t="str">
        <f>+IFERROR(IF(COUNT(H13:J13),ROUND(SUM(H13:J13),0),""),"")</f>
        <v/>
      </c>
      <c r="L13" s="17" t="str">
        <f>+IFERROR(IF(COUNT(K13),ROUND(K13/'Shareholding Pattern'!$L$57*100,2),""),"")</f>
        <v/>
      </c>
      <c r="M13" s="315"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9" t="str">
        <f>+IFERROR(IF(U13="","",(IF(COUNT(U13,H13),ROUND(SUM(U13)/SUM(H13)*100,2),""))),"")</f>
        <v/>
      </c>
      <c r="W13" s="16"/>
      <c r="X13" s="323"/>
    </row>
    <row r="14" spans="4:24" ht="24.95" customHeight="1">
      <c r="D14" s="46"/>
      <c r="E14" s="47"/>
      <c r="F14" s="302" t="s">
        <v>1050</v>
      </c>
      <c r="G14" s="47"/>
      <c r="H14" s="47"/>
      <c r="I14" s="47"/>
      <c r="J14" s="47"/>
      <c r="K14" s="47"/>
      <c r="L14" s="47"/>
      <c r="M14" s="47"/>
      <c r="N14" s="47"/>
      <c r="O14" s="47"/>
      <c r="P14" s="47"/>
      <c r="Q14" s="47"/>
      <c r="R14" s="47"/>
      <c r="S14" s="47"/>
      <c r="T14" s="47"/>
      <c r="U14" s="47"/>
      <c r="V14" s="47"/>
      <c r="W14" s="47"/>
      <c r="X14" s="48"/>
    </row>
    <row r="15" spans="4:24" ht="24.95" customHeight="1">
      <c r="D15" s="221">
        <v>1</v>
      </c>
      <c r="E15" s="339" t="s">
        <v>1098</v>
      </c>
      <c r="F15" s="337" t="s">
        <v>1099</v>
      </c>
      <c r="G15" s="340">
        <v>1</v>
      </c>
      <c r="H15" s="51">
        <v>1148640</v>
      </c>
      <c r="I15" s="51"/>
      <c r="J15" s="51"/>
      <c r="K15" s="335">
        <f>+IFERROR(IF(COUNT(H15:J15),ROUND(SUM(H15:J15),0),""),"")</f>
        <v>1148640</v>
      </c>
      <c r="L15" s="55">
        <f>+IFERROR(IF(COUNT(K15),ROUND(K15/'Shareholding Pattern'!$L$57*100,2),""),"")</f>
        <v>4.47</v>
      </c>
      <c r="M15" s="233">
        <f>IF(H15="","",H15)</f>
        <v>1148640</v>
      </c>
      <c r="N15" s="233"/>
      <c r="O15" s="329">
        <f>+IFERROR(IF(COUNT(M15:N15),ROUND(SUM(M15,N15),0),""),"")</f>
        <v>1148640</v>
      </c>
      <c r="P15" s="55">
        <f>+IFERROR(IF(COUNT(O15),ROUND(O15/('Shareholding Pattern'!$P$58)*100,2),""),"")</f>
        <v>4.47</v>
      </c>
      <c r="Q15" s="51"/>
      <c r="R15" s="51"/>
      <c r="S15" s="335" t="str">
        <f>+IFERROR(IF(COUNT(Q15:R15),ROUND(SUM(Q15:R15),0),""),"")</f>
        <v/>
      </c>
      <c r="T15" s="17">
        <f>+IFERROR(IF(COUNT(K15,S15),ROUND(SUM(S15,K15)/SUM('Shareholding Pattern'!$L$57,'Shareholding Pattern'!$T$57)*100,2),""),"")</f>
        <v>4.47</v>
      </c>
      <c r="U15" s="51">
        <v>0</v>
      </c>
      <c r="V15" s="213">
        <f>+IFERROR(IF(U15="","",(IF(COUNT(U15,H15),ROUND(SUM(U15)/SUM(H15)*100,2),""))),"")</f>
        <v>0</v>
      </c>
      <c r="W15" s="51">
        <v>1148640</v>
      </c>
      <c r="X15" s="325"/>
    </row>
    <row r="16" spans="4:24" hidden="1">
      <c r="D16" s="230"/>
      <c r="E16" s="232"/>
      <c r="F16" s="232"/>
      <c r="G16" s="232"/>
      <c r="H16" s="231"/>
      <c r="I16" s="18"/>
      <c r="J16" s="228"/>
      <c r="K16" s="228"/>
      <c r="L16" s="18"/>
      <c r="M16" s="18"/>
      <c r="N16" s="228"/>
      <c r="O16" s="228"/>
      <c r="P16" s="18"/>
      <c r="Q16" s="18"/>
      <c r="R16" s="18"/>
      <c r="S16" s="18"/>
      <c r="T16" s="18"/>
      <c r="U16" s="18"/>
      <c r="V16" s="228"/>
      <c r="W16" s="229"/>
    </row>
    <row r="17" spans="4:23">
      <c r="D17" s="198"/>
      <c r="E17" s="96" t="s">
        <v>1002</v>
      </c>
      <c r="F17" s="96" t="s">
        <v>19</v>
      </c>
      <c r="G17" s="57">
        <f>+IFERROR(IF(COUNT(G14:G16),ROUND(SUM(G14:G16),0),""),"")</f>
        <v>1</v>
      </c>
      <c r="H17" s="57">
        <f>+IFERROR(IF(COUNT(H13:H16),ROUND(SUM(H13:H16),0),""),"")</f>
        <v>1148640</v>
      </c>
      <c r="I17" s="57" t="str">
        <f>+IFERROR(IF(COUNT(I13:I16),ROUND(SUM(I13:I16),0),""),"")</f>
        <v/>
      </c>
      <c r="J17" s="57" t="str">
        <f>+IFERROR(IF(COUNT(J13:J16),ROUND(SUM(J13:J16),0),""),"")</f>
        <v/>
      </c>
      <c r="K17" s="57">
        <f>+IFERROR(IF(COUNT(K13:K16),ROUND(SUM(K13:K16),0),""),"")</f>
        <v>1148640</v>
      </c>
      <c r="L17" s="17">
        <f>+IFERROR(IF(COUNT(K17),ROUND(K17/'Shareholding Pattern'!$L$57*100,2),""),"")</f>
        <v>4.47</v>
      </c>
      <c r="M17" s="38">
        <f>+IFERROR(IF(COUNT(M13:M16),ROUND(SUM(M13:M16),0),""),"")</f>
        <v>1148640</v>
      </c>
      <c r="N17" s="38" t="str">
        <f>+IFERROR(IF(COUNT(N13:N16),ROUND(SUM(N13:N16),0),""),"")</f>
        <v/>
      </c>
      <c r="O17" s="38">
        <f>+IFERROR(IF(COUNT(O13:O16),ROUND(SUM(O13:O16),0),""),"")</f>
        <v>1148640</v>
      </c>
      <c r="P17" s="17">
        <f>+IFERROR(IF(COUNT(O17),ROUND(O17/('Shareholding Pattern'!$P$58)*100,2),""),"")</f>
        <v>4.47</v>
      </c>
      <c r="Q17" s="57" t="str">
        <f>+IFERROR(IF(COUNT(Q13:Q16),ROUND(SUM(Q13:Q16),0),""),"")</f>
        <v/>
      </c>
      <c r="R17" s="57" t="str">
        <f>+IFERROR(IF(COUNT(R13:R16),ROUND(SUM(R13:R16),0),""),"")</f>
        <v/>
      </c>
      <c r="S17" s="57" t="str">
        <f>+IFERROR(IF(COUNT(S13:S16),ROUND(SUM(S13:S16),0),""),"")</f>
        <v/>
      </c>
      <c r="T17" s="17">
        <f>+IFERROR(IF(COUNT(K17,S17),ROUND(SUM(S17,K17)/SUM('Shareholding Pattern'!$L$57,'Shareholding Pattern'!$T$57)*100,2),""),"")</f>
        <v>4.47</v>
      </c>
      <c r="U17" s="57">
        <f>+IFERROR(IF(COUNT(U13:U16),ROUND(SUM(U13:U16),0),""),"")</f>
        <v>0</v>
      </c>
      <c r="V17" s="113">
        <f>+IFERROR(IF(COUNT(U17,H17),ROUND(SUM(U17)/SUM(H17)*100,2),""),0)</f>
        <v>0</v>
      </c>
      <c r="W17" s="57">
        <f>+IFERROR(IF(COUNT(W13:W16),ROUND(SUM(W13:W16),0),""),"")</f>
        <v>1148640</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U13 U15" xr:uid="{00000000-0002-0000-2000-000000000000}">
      <formula1>H13</formula1>
    </dataValidation>
    <dataValidation type="whole" operator="lessThanOrEqual" allowBlank="1" showInputMessage="1" showErrorMessage="1" sqref="W13 W15" xr:uid="{00000000-0002-0000-2000-000001000000}">
      <formula1>K13</formula1>
    </dataValidation>
    <dataValidation type="textLength" operator="equal" allowBlank="1" showInputMessage="1" showErrorMessage="1" prompt="[A-Z][A-Z][A-Z][A-Z][A-Z][0-9][0-9][0-9][0-9][A-Z]_x000a__x000a_In absence of PAN write : ZZZZZ9999Z" sqref="F13 F15" xr:uid="{00000000-0002-0000-2000-000002000000}">
      <formula1>10</formula1>
    </dataValidation>
    <dataValidation type="whole" operator="greaterThanOrEqual" allowBlank="1" showInputMessage="1" showErrorMessage="1" sqref="Q13:R13 M13:N13 H13:J13 Q15:R15 M15:N15 H15:J15" xr:uid="{00000000-0002-0000-2000-000003000000}">
      <formula1>0</formula1>
    </dataValidation>
    <dataValidation type="whole" operator="greaterThan" allowBlank="1" showInputMessage="1" showErrorMessage="1" sqref="G13 G15" xr:uid="{00000000-0002-0000-2000-000004000000}">
      <formula1>0</formula1>
    </dataValidation>
  </dataValidations>
  <hyperlinks>
    <hyperlink ref="F17" location="'Shareholding Pattern'!F55" display="Total" xr:uid="{00000000-0004-0000-2000-000000000000}"/>
    <hyperlink ref="E17" location="'Shareholding Pattern'!F55" display="Total" xr:uid="{00000000-0004-0000-20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Button 1">
              <controlPr defaultSize="0" print="0" autoFill="0" autoPict="0" macro="[0]!opentextblock">
                <anchor moveWithCells="1" sizeWithCells="1">
                  <from>
                    <xdr:col>23</xdr:col>
                    <xdr:colOff>123825</xdr:colOff>
                    <xdr:row>14</xdr:row>
                    <xdr:rowOff>57150</xdr:rowOff>
                  </from>
                  <to>
                    <xdr:col>23</xdr:col>
                    <xdr:colOff>1162050</xdr:colOff>
                    <xdr:row>14</xdr:row>
                    <xdr:rowOff>247650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401" t="s">
        <v>975</v>
      </c>
      <c r="F9" s="402"/>
      <c r="G9" s="402"/>
      <c r="H9" s="402"/>
      <c r="I9" s="403"/>
      <c r="J9" s="116"/>
    </row>
    <row r="10" spans="5:10">
      <c r="E10" s="428" t="s">
        <v>138</v>
      </c>
      <c r="F10" s="407" t="s">
        <v>145</v>
      </c>
      <c r="G10" s="407" t="s">
        <v>146</v>
      </c>
      <c r="H10" s="407" t="s">
        <v>886</v>
      </c>
      <c r="I10" s="407" t="s">
        <v>889</v>
      </c>
      <c r="J10" s="116"/>
    </row>
    <row r="11" spans="5:10">
      <c r="E11" s="466"/>
      <c r="F11" s="408"/>
      <c r="G11" s="429"/>
      <c r="H11" s="408"/>
      <c r="I11" s="408"/>
      <c r="J11" s="116"/>
    </row>
    <row r="12" spans="5:10">
      <c r="E12" s="467"/>
      <c r="F12" s="409"/>
      <c r="G12" s="430"/>
      <c r="H12" s="409"/>
      <c r="I12" s="409"/>
      <c r="J12" s="116"/>
    </row>
    <row r="13" spans="5:10" ht="28.5" hidden="1" customHeight="1">
      <c r="E13" s="221"/>
      <c r="F13" s="16"/>
      <c r="G13" s="88"/>
      <c r="H13" s="169"/>
      <c r="I13" s="99"/>
      <c r="J13" s="116"/>
    </row>
    <row r="14" spans="5:10" ht="25.5" customHeight="1">
      <c r="E14" s="49"/>
      <c r="F14" s="59"/>
      <c r="G14" s="59"/>
      <c r="H14" s="59"/>
      <c r="I14" s="298"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100-000000000000}">
      <formula1>0</formula1>
    </dataValidation>
    <dataValidation type="whole" operator="greaterThanOrEqual" allowBlank="1" showInputMessage="1" showErrorMessage="1" sqref="F13" xr:uid="{00000000-0002-0000-2100-000001000000}">
      <formula1>0</formula1>
    </dataValidation>
  </dataValidations>
  <hyperlinks>
    <hyperlink ref="I14" location="'Shareholding Pattern'!F27" display="Back" xr:uid="{00000000-0004-0000-2100-000000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401" t="s">
        <v>963</v>
      </c>
      <c r="F9" s="402"/>
      <c r="G9" s="402"/>
      <c r="H9" s="403"/>
    </row>
    <row r="10" spans="5:9">
      <c r="E10" s="428" t="s">
        <v>138</v>
      </c>
      <c r="F10" s="407" t="s">
        <v>147</v>
      </c>
      <c r="G10" s="407" t="s">
        <v>148</v>
      </c>
      <c r="H10" s="407" t="s">
        <v>149</v>
      </c>
    </row>
    <row r="11" spans="5:9">
      <c r="E11" s="468"/>
      <c r="F11" s="408"/>
      <c r="G11" s="429"/>
      <c r="H11" s="408"/>
    </row>
    <row r="12" spans="5:9">
      <c r="E12" s="469"/>
      <c r="F12" s="409"/>
      <c r="G12" s="430"/>
      <c r="H12" s="409"/>
    </row>
    <row r="13" spans="5:9" hidden="1">
      <c r="E13" s="221"/>
      <c r="F13" s="88"/>
      <c r="G13" s="114"/>
      <c r="H13" s="115"/>
    </row>
    <row r="14" spans="5:9" ht="24.75" customHeight="1">
      <c r="E14" s="12"/>
      <c r="F14" s="59"/>
      <c r="G14" s="59"/>
      <c r="H14" s="298"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xr:uid="{00000000-0002-0000-2200-000000000000}">
      <formula1>0</formula1>
    </dataValidation>
    <dataValidation type="decimal" operator="greaterThanOrEqual" allowBlank="1" showInputMessage="1" showErrorMessage="1" sqref="H13" xr:uid="{00000000-0002-0000-2200-000001000000}">
      <formula1>0</formula1>
    </dataValidation>
  </dataValidations>
  <hyperlinks>
    <hyperlink ref="H14" location="'Shareholding Pattern'!F51" display="Back" xr:uid="{00000000-0004-0000-2200-000000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tabColor theme="9"/>
  </sheetPr>
  <dimension ref="A1:XFC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01" t="s">
        <v>964</v>
      </c>
      <c r="F9" s="402"/>
      <c r="G9" s="402"/>
      <c r="H9" s="402"/>
      <c r="I9" s="119"/>
    </row>
    <row r="10" spans="5:9">
      <c r="E10" s="428" t="s">
        <v>138</v>
      </c>
      <c r="F10" s="407" t="s">
        <v>145</v>
      </c>
      <c r="G10" s="407" t="s">
        <v>146</v>
      </c>
      <c r="H10" s="407" t="s">
        <v>150</v>
      </c>
      <c r="I10" s="470" t="s">
        <v>918</v>
      </c>
    </row>
    <row r="11" spans="5:9">
      <c r="E11" s="468"/>
      <c r="F11" s="408"/>
      <c r="G11" s="429"/>
      <c r="H11" s="408"/>
      <c r="I11" s="471"/>
    </row>
    <row r="12" spans="5:9">
      <c r="E12" s="469"/>
      <c r="F12" s="409"/>
      <c r="G12" s="430"/>
      <c r="H12" s="409"/>
      <c r="I12" s="472"/>
    </row>
    <row r="13" spans="5:9" hidden="1">
      <c r="E13" s="221"/>
      <c r="F13" s="16"/>
      <c r="G13" s="114"/>
      <c r="H13" s="114"/>
      <c r="I13" s="120"/>
    </row>
    <row r="14" spans="5:9" ht="24.75" customHeight="1">
      <c r="E14" s="12"/>
      <c r="F14" s="59"/>
      <c r="G14" s="59"/>
      <c r="H14" s="59"/>
      <c r="I14" s="298"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300-000000000000}">
      <formula1>0</formula1>
    </dataValidation>
  </dataValidations>
  <hyperlinks>
    <hyperlink ref="I14" location="'Shareholding Pattern'!F52" display="Back"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B1:E28"/>
  <sheetViews>
    <sheetView workbookViewId="0">
      <selection activeCell="E2" sqref="E2"/>
    </sheetView>
  </sheetViews>
  <sheetFormatPr defaultRowHeight="15"/>
  <sheetData>
    <row r="1" spans="2:5">
      <c r="B1" s="97"/>
      <c r="E1">
        <v>28</v>
      </c>
    </row>
    <row r="2" spans="2:5">
      <c r="B2" s="97"/>
    </row>
    <row r="3" spans="2:5">
      <c r="B3" s="97" t="s">
        <v>1064</v>
      </c>
    </row>
    <row r="4" spans="2:5">
      <c r="B4" s="97" t="s">
        <v>1065</v>
      </c>
    </row>
    <row r="5" spans="2:5">
      <c r="B5" s="97" t="s">
        <v>1066</v>
      </c>
    </row>
    <row r="6" spans="2:5">
      <c r="B6" s="97"/>
    </row>
    <row r="7" spans="2:5">
      <c r="B7" s="97" t="s">
        <v>1067</v>
      </c>
    </row>
    <row r="8" spans="2:5">
      <c r="B8" s="97" t="s">
        <v>1068</v>
      </c>
    </row>
    <row r="9" spans="2:5">
      <c r="B9" s="97"/>
    </row>
    <row r="10" spans="2:5">
      <c r="B10" s="97" t="s">
        <v>1069</v>
      </c>
    </row>
    <row r="11" spans="2:5">
      <c r="B11" s="97" t="s">
        <v>1070</v>
      </c>
    </row>
    <row r="12" spans="2:5">
      <c r="B12" s="97" t="s">
        <v>1071</v>
      </c>
    </row>
    <row r="13" spans="2:5">
      <c r="B13" s="97" t="s">
        <v>1072</v>
      </c>
    </row>
    <row r="14" spans="2:5">
      <c r="B14" s="97" t="s">
        <v>1065</v>
      </c>
    </row>
    <row r="15" spans="2:5">
      <c r="B15" s="97" t="s">
        <v>1071</v>
      </c>
    </row>
    <row r="16" spans="2:5">
      <c r="B16" s="97" t="s">
        <v>1073</v>
      </c>
    </row>
    <row r="17" spans="2:2">
      <c r="B17" s="97" t="s">
        <v>1074</v>
      </c>
    </row>
    <row r="18" spans="2:2">
      <c r="B18" s="97" t="s">
        <v>1075</v>
      </c>
    </row>
    <row r="19" spans="2:2">
      <c r="B19" s="97" t="s">
        <v>1076</v>
      </c>
    </row>
    <row r="20" spans="2:2">
      <c r="B20" s="97" t="s">
        <v>1077</v>
      </c>
    </row>
    <row r="21" spans="2:2">
      <c r="B21" s="97" t="s">
        <v>1065</v>
      </c>
    </row>
    <row r="22" spans="2:2">
      <c r="B22" s="97" t="s">
        <v>1078</v>
      </c>
    </row>
    <row r="23" spans="2:2">
      <c r="B23" s="97" t="s">
        <v>1079</v>
      </c>
    </row>
    <row r="24" spans="2:2">
      <c r="B24" s="97" t="s">
        <v>1080</v>
      </c>
    </row>
    <row r="25" spans="2:2">
      <c r="B25" s="97" t="s">
        <v>1081</v>
      </c>
    </row>
    <row r="26" spans="2:2">
      <c r="B26" s="97" t="s">
        <v>1084</v>
      </c>
    </row>
    <row r="27" spans="2:2">
      <c r="B27" s="97" t="s">
        <v>1085</v>
      </c>
    </row>
    <row r="28" spans="2:2">
      <c r="B28" s="97" t="s">
        <v>1086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workbookViewId="0">
      <selection activeCell="F18" sqref="F18"/>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6" spans="5:25"/>
    <row r="7" spans="5:25"/>
    <row r="8" spans="5:25" ht="30" customHeight="1">
      <c r="E8" s="401" t="s">
        <v>165</v>
      </c>
      <c r="F8" s="402"/>
      <c r="G8" s="402"/>
      <c r="H8" s="402"/>
      <c r="I8" s="402"/>
      <c r="J8" s="402"/>
      <c r="K8" s="402"/>
      <c r="L8" s="402"/>
      <c r="M8" s="402"/>
      <c r="N8" s="402"/>
      <c r="O8" s="402"/>
      <c r="P8" s="402"/>
      <c r="Q8" s="402"/>
      <c r="R8" s="402"/>
      <c r="S8" s="402"/>
      <c r="T8" s="402"/>
      <c r="U8" s="402"/>
      <c r="V8" s="402"/>
      <c r="W8" s="402"/>
      <c r="X8" s="402"/>
      <c r="Y8" s="403"/>
    </row>
    <row r="9" spans="5:25" ht="22.5" customHeight="1">
      <c r="E9" s="396" t="s">
        <v>974</v>
      </c>
      <c r="F9" s="397"/>
      <c r="G9" s="397"/>
      <c r="H9" s="397"/>
      <c r="I9" s="397"/>
      <c r="J9" s="397"/>
      <c r="K9" s="397"/>
      <c r="L9" s="397"/>
      <c r="M9" s="397"/>
      <c r="N9" s="397"/>
      <c r="O9" s="397"/>
      <c r="P9" s="397"/>
      <c r="Q9" s="397"/>
      <c r="R9" s="397"/>
      <c r="S9" s="397"/>
      <c r="T9" s="397"/>
      <c r="U9" s="397"/>
      <c r="V9" s="397"/>
      <c r="W9" s="397"/>
      <c r="X9" s="397"/>
      <c r="Y9" s="398"/>
    </row>
    <row r="10" spans="5:25" ht="27" customHeight="1">
      <c r="E10" s="395" t="s">
        <v>151</v>
      </c>
      <c r="F10" s="395" t="s">
        <v>152</v>
      </c>
      <c r="G10" s="395" t="s">
        <v>2</v>
      </c>
      <c r="H10" s="395" t="s">
        <v>3</v>
      </c>
      <c r="I10" s="395" t="s">
        <v>4</v>
      </c>
      <c r="J10" s="395" t="s">
        <v>5</v>
      </c>
      <c r="K10" s="395" t="s">
        <v>6</v>
      </c>
      <c r="L10" s="395" t="s">
        <v>7</v>
      </c>
      <c r="M10" s="404" t="s">
        <v>153</v>
      </c>
      <c r="N10" s="405"/>
      <c r="O10" s="405"/>
      <c r="P10" s="406"/>
      <c r="Q10" s="395" t="s">
        <v>9</v>
      </c>
      <c r="R10" s="407" t="s">
        <v>1087</v>
      </c>
      <c r="S10" s="395" t="s">
        <v>135</v>
      </c>
      <c r="T10" s="395" t="s">
        <v>11</v>
      </c>
      <c r="U10" s="399" t="s">
        <v>12</v>
      </c>
      <c r="V10" s="400"/>
      <c r="W10" s="399" t="s">
        <v>13</v>
      </c>
      <c r="X10" s="400"/>
      <c r="Y10" s="395" t="s">
        <v>14</v>
      </c>
    </row>
    <row r="11" spans="5:25" ht="24" customHeight="1">
      <c r="E11" s="395"/>
      <c r="F11" s="395"/>
      <c r="G11" s="395"/>
      <c r="H11" s="395"/>
      <c r="I11" s="395"/>
      <c r="J11" s="395"/>
      <c r="K11" s="395"/>
      <c r="L11" s="395"/>
      <c r="M11" s="404" t="s">
        <v>920</v>
      </c>
      <c r="N11" s="405"/>
      <c r="O11" s="406"/>
      <c r="P11" s="395" t="s">
        <v>154</v>
      </c>
      <c r="Q11" s="395"/>
      <c r="R11" s="408"/>
      <c r="S11" s="395"/>
      <c r="T11" s="395"/>
      <c r="U11" s="399"/>
      <c r="V11" s="400"/>
      <c r="W11" s="399"/>
      <c r="X11" s="400"/>
      <c r="Y11" s="395"/>
    </row>
    <row r="12" spans="5:25" ht="79.5" customHeight="1">
      <c r="E12" s="395"/>
      <c r="F12" s="395"/>
      <c r="G12" s="395"/>
      <c r="H12" s="395"/>
      <c r="I12" s="395"/>
      <c r="J12" s="395"/>
      <c r="K12" s="395"/>
      <c r="L12" s="395"/>
      <c r="M12" s="78" t="s">
        <v>17</v>
      </c>
      <c r="N12" s="78" t="s">
        <v>18</v>
      </c>
      <c r="O12" s="78" t="s">
        <v>19</v>
      </c>
      <c r="P12" s="395"/>
      <c r="Q12" s="395"/>
      <c r="R12" s="409"/>
      <c r="S12" s="395"/>
      <c r="T12" s="395"/>
      <c r="U12" s="78" t="s">
        <v>20</v>
      </c>
      <c r="V12" s="78" t="s">
        <v>21</v>
      </c>
      <c r="W12" s="78" t="s">
        <v>20</v>
      </c>
      <c r="X12" s="78" t="s">
        <v>21</v>
      </c>
      <c r="Y12" s="395"/>
    </row>
    <row r="13" spans="5:25" ht="20.100000000000001" customHeight="1">
      <c r="E13" s="79" t="s">
        <v>155</v>
      </c>
      <c r="F13" s="60" t="s">
        <v>156</v>
      </c>
      <c r="G13" s="91">
        <f>+IFERROR(IF(COUNT('Shareholding Pattern'!H26),('Shareholding Pattern'!H26),""),"")</f>
        <v>2</v>
      </c>
      <c r="H13" s="91">
        <f>+IFERROR(IF(COUNT('Shareholding Pattern'!I26),('Shareholding Pattern'!I26),""),"")</f>
        <v>10123192</v>
      </c>
      <c r="I13" s="91" t="str">
        <f>+IFERROR(IF(COUNT('Shareholding Pattern'!J26),('Shareholding Pattern'!J26),""),"")</f>
        <v/>
      </c>
      <c r="J13" s="91" t="str">
        <f>+IFERROR(IF(COUNT('Shareholding Pattern'!K26),('Shareholding Pattern'!K26),""),"")</f>
        <v/>
      </c>
      <c r="K13" s="91">
        <f>+IFERROR(IF(COUNT('Shareholding Pattern'!L26),('Shareholding Pattern'!L26),""),"")</f>
        <v>10123192</v>
      </c>
      <c r="L13" s="215">
        <f>+IFERROR(IF(COUNT('Shareholding Pattern'!M26),('Shareholding Pattern'!M26),""),"")</f>
        <v>39.4</v>
      </c>
      <c r="M13" s="92">
        <f>+IFERROR(IF(COUNT('Shareholding Pattern'!N26),('Shareholding Pattern'!N26),""),"")</f>
        <v>10123192</v>
      </c>
      <c r="N13" s="92" t="str">
        <f>+IFERROR(IF(COUNT('Shareholding Pattern'!O26),('Shareholding Pattern'!O26),""),"")</f>
        <v/>
      </c>
      <c r="O13" s="92">
        <f>+IFERROR(IF(COUNT('Shareholding Pattern'!P26),('Shareholding Pattern'!P26),""),"")</f>
        <v>10123192</v>
      </c>
      <c r="P13" s="215">
        <f>+IFERROR(IF(COUNT('Shareholding Pattern'!Q26),('Shareholding Pattern'!Q26),""),"")</f>
        <v>39.4</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39.4</v>
      </c>
      <c r="U13" s="91">
        <f>+IFERROR(IF(COUNT('Shareholding Pattern'!V26),('Shareholding Pattern'!V26),""),"")</f>
        <v>1190000</v>
      </c>
      <c r="V13" s="215">
        <f>+IFERROR(IF(COUNT('Shareholding Pattern'!W26),('Shareholding Pattern'!W26),""),"")</f>
        <v>11.76</v>
      </c>
      <c r="W13" s="91" t="str">
        <f>+IFERROR(IF(COUNT('Shareholding Pattern'!X26),('Shareholding Pattern'!X26),""),"")</f>
        <v/>
      </c>
      <c r="X13" s="215" t="str">
        <f>+IFERROR(IF(COUNT('Shareholding Pattern'!Y26),('Shareholding Pattern'!Y26),""),"")</f>
        <v/>
      </c>
      <c r="Y13" s="91">
        <f>+IFERROR(IF(COUNT('Shareholding Pattern'!Z26),('Shareholding Pattern'!Z26),""),"")</f>
        <v>10123192</v>
      </c>
    </row>
    <row r="14" spans="5:25" ht="20.100000000000001" customHeight="1">
      <c r="E14" s="79" t="s">
        <v>157</v>
      </c>
      <c r="F14" s="58" t="s">
        <v>158</v>
      </c>
      <c r="G14" s="91">
        <f>+IFERROR(IF(COUNT('Shareholding Pattern'!H50),('Shareholding Pattern'!H50),""),"")</f>
        <v>27617</v>
      </c>
      <c r="H14" s="91">
        <f>+IFERROR(IF(COUNT('Shareholding Pattern'!I50),('Shareholding Pattern'!I50),""),"")</f>
        <v>14421486</v>
      </c>
      <c r="I14" s="91" t="str">
        <f>+IFERROR(IF(COUNT('Shareholding Pattern'!J50),('Shareholding Pattern'!J50),""),"")</f>
        <v/>
      </c>
      <c r="J14" s="91" t="str">
        <f>+IFERROR(IF(COUNT('Shareholding Pattern'!K50),('Shareholding Pattern'!K50),""),"")</f>
        <v/>
      </c>
      <c r="K14" s="91">
        <f>+IFERROR(IF(COUNT('Shareholding Pattern'!L50),('Shareholding Pattern'!L50),""),"")</f>
        <v>14421486</v>
      </c>
      <c r="L14" s="215">
        <f>+IFERROR(IF(COUNT('Shareholding Pattern'!M50),('Shareholding Pattern'!M50),""),"")</f>
        <v>56.13</v>
      </c>
      <c r="M14" s="332">
        <f>+IFERROR(IF(COUNT('Shareholding Pattern'!N50),('Shareholding Pattern'!N50),""),"")</f>
        <v>14421486</v>
      </c>
      <c r="N14" s="92" t="str">
        <f>+IFERROR(IF(COUNT('Shareholding Pattern'!O50),('Shareholding Pattern'!O50),""),"")</f>
        <v/>
      </c>
      <c r="O14" s="92">
        <f>+IFERROR(IF(COUNT('Shareholding Pattern'!P50),('Shareholding Pattern'!P50),""),"")</f>
        <v>14421486</v>
      </c>
      <c r="P14" s="215">
        <f>+IFERROR(IF(COUNT('Shareholding Pattern'!Q50),('Shareholding Pattern'!Q50),""),"")</f>
        <v>56.13</v>
      </c>
      <c r="Q14" s="91" t="str">
        <f>+IFERROR(IF(COUNT('Shareholding Pattern'!R50),('Shareholding Pattern'!R50),""),"")</f>
        <v/>
      </c>
      <c r="R14" s="91" t="str">
        <f>+IFERROR(IF(COUNT('Shareholding Pattern'!S50),('Shareholding Pattern'!S50),""),"")</f>
        <v/>
      </c>
      <c r="S14" s="91" t="str">
        <f>+IFERROR(IF(COUNT('Shareholding Pattern'!T50),('Shareholding Pattern'!T50),""),"")</f>
        <v/>
      </c>
      <c r="T14" s="215">
        <f>+IFERROR(IF(COUNT('Shareholding Pattern'!U50),('Shareholding Pattern'!U50),""),"")</f>
        <v>56.13</v>
      </c>
      <c r="U14" s="91">
        <f>+IFERROR(IF(COUNT('Shareholding Pattern'!V50),('Shareholding Pattern'!V50),""),"")</f>
        <v>0</v>
      </c>
      <c r="V14" s="215">
        <f>+IFERROR(IF(COUNT('Shareholding Pattern'!W50),('Shareholding Pattern'!W50),""),"")</f>
        <v>0</v>
      </c>
      <c r="W14" s="91" t="str">
        <f>+IFERROR(IF(COUNT('Shareholding Pattern'!X50),('Shareholding Pattern'!X50),""),"")</f>
        <v/>
      </c>
      <c r="X14" s="215" t="str">
        <f>+IFERROR(IF(COUNT('Shareholding Pattern'!Y50),('Shareholding Pattern'!Y50),""),"")</f>
        <v/>
      </c>
      <c r="Y14" s="91">
        <f>+IFERROR(IF(COUNT('Shareholding Pattern'!Z50),('Shareholding Pattern'!Z50),""),"")</f>
        <v>13812524</v>
      </c>
    </row>
    <row r="15" spans="5:25" ht="20.100000000000001" customHeight="1">
      <c r="E15" s="79" t="s">
        <v>159</v>
      </c>
      <c r="F15" s="60" t="s">
        <v>160</v>
      </c>
      <c r="G15" s="91">
        <f>+IFERROR(IF(COUNT('Shareholding Pattern'!H56),('Shareholding Pattern'!H56),""),"")</f>
        <v>1</v>
      </c>
      <c r="H15" s="91">
        <f>+IFERROR(IF(COUNT('Shareholding Pattern'!I56),('Shareholding Pattern'!I56),""),"")</f>
        <v>1148640</v>
      </c>
      <c r="I15" s="91" t="str">
        <f>+IFERROR(IF(COUNT('Shareholding Pattern'!J56),('Shareholding Pattern'!J56),""),"")</f>
        <v/>
      </c>
      <c r="J15" s="91" t="str">
        <f>+IFERROR(IF(COUNT('Shareholding Pattern'!K56),('Shareholding Pattern'!K56),""),"")</f>
        <v/>
      </c>
      <c r="K15" s="91">
        <f>+IFERROR(IF(COUNT('Shareholding Pattern'!L56),('Shareholding Pattern'!L56),""),"")</f>
        <v>1148640</v>
      </c>
      <c r="L15" s="215">
        <f>+IFERROR(IF(COUNT('Shareholding Pattern'!M56),('Shareholding Pattern'!M56),""),"")</f>
        <v>4.47</v>
      </c>
      <c r="M15" s="91">
        <f>+IFERROR(IF(COUNT('Shareholding Pattern'!N56),('Shareholding Pattern'!N56),""),"")</f>
        <v>1148640</v>
      </c>
      <c r="N15" s="91" t="str">
        <f>+IFERROR(IF(COUNT('Shareholding Pattern'!O56),('Shareholding Pattern'!O56),""),"")</f>
        <v/>
      </c>
      <c r="O15" s="91">
        <f>+IFERROR(IF(COUNT('Shareholding Pattern'!P56),('Shareholding Pattern'!P56),""),"")</f>
        <v>1148640</v>
      </c>
      <c r="P15" s="215">
        <f>+IFERROR(IF(COUNT('Shareholding Pattern'!Q56),('Shareholding Pattern'!Q56),""),"")</f>
        <v>4.47</v>
      </c>
      <c r="Q15" s="91" t="str">
        <f>+IFERROR(IF(COUNT('Shareholding Pattern'!R56),('Shareholding Pattern'!R56),""),"")</f>
        <v/>
      </c>
      <c r="R15" s="91" t="str">
        <f>+IFERROR(IF(COUNT('Shareholding Pattern'!S56),('Shareholding Pattern'!S56),""),"")</f>
        <v/>
      </c>
      <c r="S15" s="91" t="str">
        <f>+IFERROR(IF(COUNT('Shareholding Pattern'!T56),('Shareholding Pattern'!T56),""),"")</f>
        <v/>
      </c>
      <c r="T15" s="215">
        <f>+IFERROR(IF(COUNT('Shareholding Pattern'!U56),('Shareholding Pattern'!U56),""),"")</f>
        <v>4.47</v>
      </c>
      <c r="U15" s="91">
        <f>+IFERROR(IF(COUNT('Shareholding Pattern'!V56),('Shareholding Pattern'!V56),""),"")</f>
        <v>0</v>
      </c>
      <c r="V15" s="215">
        <f>+IFERROR(IF(COUNT('Shareholding Pattern'!W56),('Shareholding Pattern'!W56),""),"")</f>
        <v>0</v>
      </c>
      <c r="W15" s="91" t="str">
        <f>+IFERROR(IF(COUNT('Shareholding Pattern'!X56),('Shareholding Pattern'!X56),""),"")</f>
        <v/>
      </c>
      <c r="X15" s="215" t="str">
        <f>+IFERROR(IF(COUNT('Shareholding Pattern'!Y56),('Shareholding Pattern'!Y56),""),"")</f>
        <v/>
      </c>
      <c r="Y15" s="91">
        <f>+IFERROR(IF(COUNT('Shareholding Pattern'!Z56),('Shareholding Pattern'!Z56),""),"")</f>
        <v>1148640</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215" t="str">
        <f>+IFERROR(IF(COUNT('Shareholding Pattern'!M54),('Shareholding Pattern'!M54),""),"")</f>
        <v/>
      </c>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215" t="str">
        <f>+IFERROR(IF(COUNT('Shareholding Pattern'!U54),('Shareholding Pattern'!U54),""),"")</f>
        <v/>
      </c>
      <c r="U16" s="91" t="str">
        <f>+IFERROR(IF(COUNT('Shareholding Pattern'!V54),('Shareholding Pattern'!V54),""),"")</f>
        <v/>
      </c>
      <c r="V16" s="215" t="str">
        <f>+IFERROR(IF(COUNT('Shareholding Pattern'!W54),('Shareholding Pattern'!W54),""),"")</f>
        <v/>
      </c>
      <c r="W16" s="91" t="str">
        <f>+IFERROR(IF(COUNT('Shareholding Pattern'!X54),('Shareholding Pattern'!X54),""),"")</f>
        <v/>
      </c>
      <c r="X16" s="215" t="str">
        <f>+IFERROR(IF(COUNT('Shareholding Pattern'!Y54),('Shareholding Pattern'!Y54),""),"")</f>
        <v/>
      </c>
      <c r="Y16" s="91" t="str">
        <f>+IFERROR(IF(COUNT('Shareholding Pattern'!Z54),('Shareholding Pattern'!Z54),""),"")</f>
        <v/>
      </c>
    </row>
    <row r="17" spans="5:25" ht="20.100000000000001" customHeight="1">
      <c r="E17" s="79" t="s">
        <v>163</v>
      </c>
      <c r="F17" s="87" t="s">
        <v>164</v>
      </c>
      <c r="G17" s="91">
        <f>+IFERROR(IF(COUNT('Shareholding Pattern'!H55),('Shareholding Pattern'!H55),""),"")</f>
        <v>1</v>
      </c>
      <c r="H17" s="91">
        <f>+IFERROR(IF(COUNT('Shareholding Pattern'!I55),('Shareholding Pattern'!I55),""),"")</f>
        <v>1148640</v>
      </c>
      <c r="I17" s="91" t="str">
        <f>+IFERROR(IF(COUNT('Shareholding Pattern'!J55),('Shareholding Pattern'!J55),""),"")</f>
        <v/>
      </c>
      <c r="J17" s="91" t="str">
        <f>+IFERROR(IF(COUNT('Shareholding Pattern'!K55),('Shareholding Pattern'!K55),""),"")</f>
        <v/>
      </c>
      <c r="K17" s="91">
        <f>+IFERROR(IF(COUNT('Shareholding Pattern'!L55),('Shareholding Pattern'!L55),""),"")</f>
        <v>1148640</v>
      </c>
      <c r="L17" s="215">
        <f>+IFERROR(IF(COUNT('Shareholding Pattern'!M55),('Shareholding Pattern'!M55),""),"")</f>
        <v>4.47</v>
      </c>
      <c r="M17" s="92">
        <f>+IFERROR(IF(COUNT('Shareholding Pattern'!N55),('Shareholding Pattern'!N55),""),"")</f>
        <v>1148640</v>
      </c>
      <c r="N17" s="92" t="str">
        <f>+IFERROR(IF(COUNT('Shareholding Pattern'!O55),('Shareholding Pattern'!O55),""),"")</f>
        <v/>
      </c>
      <c r="O17" s="92">
        <f>+IFERROR(IF(COUNT('Shareholding Pattern'!P55),('Shareholding Pattern'!P55),""),"")</f>
        <v>1148640</v>
      </c>
      <c r="P17" s="215">
        <f>+IFERROR(IF(COUNT('Shareholding Pattern'!Q55),('Shareholding Pattern'!Q55),""),"")</f>
        <v>4.47</v>
      </c>
      <c r="Q17" s="91" t="str">
        <f>+IFERROR(IF(COUNT('Shareholding Pattern'!R55),('Shareholding Pattern'!R55),""),"")</f>
        <v/>
      </c>
      <c r="R17" s="91" t="str">
        <f>+IFERROR(IF(COUNT('Shareholding Pattern'!S55),('Shareholding Pattern'!S55),""),"")</f>
        <v/>
      </c>
      <c r="S17" s="91" t="str">
        <f>+IFERROR(IF(COUNT('Shareholding Pattern'!T55),('Shareholding Pattern'!T55),""),"")</f>
        <v/>
      </c>
      <c r="T17" s="215">
        <f>+IFERROR(IF(COUNT('Shareholding Pattern'!U55),('Shareholding Pattern'!U55),""),"")</f>
        <v>4.47</v>
      </c>
      <c r="U17" s="91">
        <f>+IFERROR(IF(COUNT('Shareholding Pattern'!V55),('Shareholding Pattern'!V55),""),"")</f>
        <v>0</v>
      </c>
      <c r="V17" s="215">
        <f>+IFERROR(IF(COUNT('Shareholding Pattern'!W55),('Shareholding Pattern'!W55),""),"")</f>
        <v>0</v>
      </c>
      <c r="W17" s="91" t="str">
        <f>+IFERROR(IF(COUNT('Shareholding Pattern'!X55),('Shareholding Pattern'!X55),""),"")</f>
        <v/>
      </c>
      <c r="X17" s="215" t="str">
        <f>+IFERROR(IF(COUNT('Shareholding Pattern'!Y55),('Shareholding Pattern'!Y55),""),"")</f>
        <v/>
      </c>
      <c r="Y17" s="91">
        <f>+IFERROR(IF(COUNT('Shareholding Pattern'!Z55),('Shareholding Pattern'!Z55),""),"")</f>
        <v>1148640</v>
      </c>
    </row>
    <row r="18" spans="5:25" ht="18.75">
      <c r="E18" s="61"/>
      <c r="F18" s="82" t="s">
        <v>19</v>
      </c>
      <c r="G18" s="93">
        <f>+IFERROR(IF(COUNT('Shareholding Pattern'!H58),('Shareholding Pattern'!H58),""),"")</f>
        <v>27620</v>
      </c>
      <c r="H18" s="93">
        <f>+IFERROR(IF(COUNT('Shareholding Pattern'!I58),('Shareholding Pattern'!I58),""),"")</f>
        <v>25693318</v>
      </c>
      <c r="I18" s="93" t="str">
        <f>+IFERROR(IF(COUNT('Shareholding Pattern'!J58),('Shareholding Pattern'!J58),""),"")</f>
        <v/>
      </c>
      <c r="J18" s="93" t="str">
        <f>+IFERROR(IF(COUNT('Shareholding Pattern'!K58),('Shareholding Pattern'!K58),""),"")</f>
        <v/>
      </c>
      <c r="K18" s="93">
        <f>+IFERROR(IF(COUNT('Shareholding Pattern'!L58),('Shareholding Pattern'!L58),""),"")</f>
        <v>25693318</v>
      </c>
      <c r="L18" s="238" t="str">
        <f>+IFERROR(IF(COUNT('Shareholding Pattern'!M58),('Shareholding Pattern'!M58),""),"")</f>
        <v/>
      </c>
      <c r="M18" s="331">
        <f>+IFERROR(IF(COUNT('Shareholding Pattern'!N58),('Shareholding Pattern'!N58),""),"")</f>
        <v>25693318</v>
      </c>
      <c r="N18" s="331" t="str">
        <f>+IFERROR(IF(COUNT('Shareholding Pattern'!O58),('Shareholding Pattern'!O58),""),"")</f>
        <v/>
      </c>
      <c r="O18" s="331">
        <f>+IFERROR(IF(COUNT('Shareholding Pattern'!P58),('Shareholding Pattern'!P58),""),"")</f>
        <v>25693318</v>
      </c>
      <c r="P18" s="331">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238" t="str">
        <f>+IFERROR(IF(COUNT('Shareholding Pattern'!U58),('Shareholding Pattern'!U58),""),"")</f>
        <v/>
      </c>
      <c r="U18" s="93">
        <f>+IFERROR(IF(COUNT('Shareholding Pattern'!V58),('Shareholding Pattern'!V58),""),"")</f>
        <v>1190000</v>
      </c>
      <c r="V18" s="331">
        <f>+IFERROR(IF(COUNT('Shareholding Pattern'!W58),('Shareholding Pattern'!W58),""),"")</f>
        <v>4.63</v>
      </c>
      <c r="W18" s="93" t="str">
        <f>+IFERROR(IF(COUNT('Shareholding Pattern'!X58),('Shareholding Pattern'!X58),""),"")</f>
        <v/>
      </c>
      <c r="X18" s="331" t="str">
        <f>+IFERROR(IF(COUNT('Shareholding Pattern'!Y58),('Shareholding Pattern'!Y58),""),"")</f>
        <v/>
      </c>
      <c r="Y18" s="93">
        <f>+IFERROR(IF(COUNT('Shareholding Pattern'!Z58),('Shareholding Pattern'!Z58),""),"")</f>
        <v>25084356</v>
      </c>
    </row>
    <row r="19" spans="5:25"/>
  </sheetData>
  <sheetProtection password="F884" sheet="1" objects="1" scenarios="1"/>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AG702"/>
  <sheetViews>
    <sheetView topLeftCell="C1" workbookViewId="0">
      <selection activeCell="N11" sqref="N11"/>
    </sheetView>
  </sheetViews>
  <sheetFormatPr defaultRowHeight="15"/>
  <cols>
    <col min="1" max="1" width="0" hidden="1" customWidth="1"/>
    <col min="2" max="2" width="46.42578125" customWidth="1"/>
    <col min="3" max="3" width="75.7109375" customWidth="1"/>
    <col min="4" max="9" width="9.140625" hidden="1" customWidth="1"/>
    <col min="10" max="10" width="47.42578125" customWidth="1"/>
    <col min="11" max="13" width="9.140625" hidden="1" customWidth="1"/>
    <col min="14" max="15" width="9.140625" customWidth="1"/>
    <col min="16" max="25" width="9.140625" hidden="1"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1056</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1083</v>
      </c>
      <c r="C9" t="s">
        <v>1083</v>
      </c>
      <c r="J9" t="s">
        <v>298</v>
      </c>
      <c r="N9" t="s">
        <v>299</v>
      </c>
      <c r="O9" t="s">
        <v>287</v>
      </c>
    </row>
    <row r="10" spans="1:26">
      <c r="B10" s="322" t="s">
        <v>302</v>
      </c>
      <c r="C10" s="322" t="s">
        <v>303</v>
      </c>
      <c r="D10" s="322"/>
      <c r="E10" s="322">
        <v>8</v>
      </c>
      <c r="F10" s="322" t="s">
        <v>304</v>
      </c>
      <c r="G10" s="322" t="s">
        <v>276</v>
      </c>
      <c r="H10" s="322" t="s">
        <v>302</v>
      </c>
      <c r="I10" s="322" t="s">
        <v>279</v>
      </c>
      <c r="J10" s="322" t="s">
        <v>952</v>
      </c>
      <c r="K10" s="322">
        <v>0</v>
      </c>
      <c r="L10" s="322" t="s">
        <v>281</v>
      </c>
      <c r="M10" s="322">
        <v>0</v>
      </c>
      <c r="N10" s="322" t="s">
        <v>282</v>
      </c>
      <c r="O10" s="322" t="s">
        <v>287</v>
      </c>
      <c r="P10" s="322" t="s">
        <v>283</v>
      </c>
      <c r="Q10" s="322"/>
      <c r="R10" s="322"/>
      <c r="S10" s="322"/>
      <c r="T10" s="322"/>
      <c r="U10" s="322"/>
      <c r="V10" s="322"/>
      <c r="W10" s="322"/>
      <c r="X10" s="322"/>
      <c r="Y10" s="322"/>
      <c r="Z10" s="322"/>
    </row>
    <row r="11" spans="1:26">
      <c r="A11" t="s">
        <v>275</v>
      </c>
      <c r="B11" t="s">
        <v>1062</v>
      </c>
      <c r="C11" t="s">
        <v>1055</v>
      </c>
      <c r="J11" t="s">
        <v>308</v>
      </c>
      <c r="N11" t="s">
        <v>299</v>
      </c>
      <c r="Z11" t="s">
        <v>1063</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26">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26">
      <c r="A98" t="s">
        <v>275</v>
      </c>
      <c r="B98" t="s">
        <v>375</v>
      </c>
      <c r="C98" t="s">
        <v>376</v>
      </c>
      <c r="E98">
        <v>3</v>
      </c>
      <c r="F98" t="s">
        <v>377</v>
      </c>
      <c r="G98" t="s">
        <v>367</v>
      </c>
      <c r="H98" t="s">
        <v>375</v>
      </c>
      <c r="I98" t="s">
        <v>407</v>
      </c>
      <c r="J98" t="s">
        <v>372</v>
      </c>
      <c r="K98">
        <v>0</v>
      </c>
      <c r="L98" t="s">
        <v>281</v>
      </c>
      <c r="M98">
        <v>0</v>
      </c>
      <c r="N98" t="s">
        <v>299</v>
      </c>
      <c r="O98" t="s">
        <v>287</v>
      </c>
      <c r="P98" t="s">
        <v>283</v>
      </c>
    </row>
    <row r="99" spans="1:26">
      <c r="A99" t="s">
        <v>275</v>
      </c>
      <c r="B99" t="s">
        <v>380</v>
      </c>
      <c r="C99" t="s">
        <v>175</v>
      </c>
      <c r="E99">
        <v>8</v>
      </c>
      <c r="F99" t="s">
        <v>381</v>
      </c>
      <c r="G99" t="s">
        <v>475</v>
      </c>
      <c r="H99" t="s">
        <v>380</v>
      </c>
      <c r="I99" t="s">
        <v>407</v>
      </c>
      <c r="J99" t="s">
        <v>357</v>
      </c>
      <c r="K99">
        <v>0</v>
      </c>
      <c r="L99" t="s">
        <v>281</v>
      </c>
      <c r="M99">
        <v>0</v>
      </c>
      <c r="N99" t="s">
        <v>299</v>
      </c>
      <c r="O99" t="s">
        <v>287</v>
      </c>
      <c r="P99" t="s">
        <v>283</v>
      </c>
    </row>
    <row r="100" spans="1:26">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26">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26">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26">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26">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26">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26" s="72" customFormat="1">
      <c r="A106" s="74" t="s">
        <v>275</v>
      </c>
      <c r="B106" s="74" t="s">
        <v>402</v>
      </c>
      <c r="C106" s="74" t="s">
        <v>183</v>
      </c>
      <c r="D106" s="74"/>
      <c r="E106" s="74">
        <v>18</v>
      </c>
      <c r="F106" s="74" t="s">
        <v>403</v>
      </c>
      <c r="G106" s="74" t="s">
        <v>475</v>
      </c>
      <c r="H106" s="74" t="s">
        <v>402</v>
      </c>
      <c r="I106" s="74" t="s">
        <v>407</v>
      </c>
      <c r="J106" s="74" t="s">
        <v>357</v>
      </c>
      <c r="K106" s="74">
        <v>0</v>
      </c>
      <c r="L106" s="74" t="s">
        <v>281</v>
      </c>
      <c r="M106" s="74">
        <v>0</v>
      </c>
      <c r="N106" s="72" t="s">
        <v>299</v>
      </c>
      <c r="O106" s="74" t="s">
        <v>287</v>
      </c>
      <c r="P106" s="74" t="s">
        <v>283</v>
      </c>
      <c r="Q106" s="74"/>
      <c r="R106" s="74"/>
      <c r="S106" s="74"/>
      <c r="T106" s="74"/>
      <c r="U106" s="74"/>
      <c r="V106" s="74"/>
      <c r="W106" s="74"/>
      <c r="X106" s="74"/>
      <c r="Y106" s="74"/>
      <c r="Z106" s="74"/>
    </row>
    <row r="107" spans="1:26">
      <c r="A107" t="s">
        <v>275</v>
      </c>
      <c r="B107" t="s">
        <v>980</v>
      </c>
      <c r="C107" t="s">
        <v>184</v>
      </c>
      <c r="J107" t="s">
        <v>1006</v>
      </c>
      <c r="L107" t="s">
        <v>281</v>
      </c>
      <c r="M107">
        <v>0</v>
      </c>
      <c r="N107" t="s">
        <v>299</v>
      </c>
      <c r="O107" t="s">
        <v>287</v>
      </c>
      <c r="P107" t="s">
        <v>283</v>
      </c>
    </row>
    <row r="108" spans="1:26">
      <c r="A108" t="s">
        <v>275</v>
      </c>
      <c r="B108" t="s">
        <v>479</v>
      </c>
      <c r="C108" t="s">
        <v>480</v>
      </c>
      <c r="F108" t="s">
        <v>481</v>
      </c>
      <c r="I108" t="s">
        <v>482</v>
      </c>
      <c r="J108" t="s">
        <v>280</v>
      </c>
      <c r="K108">
        <v>0</v>
      </c>
      <c r="L108" t="s">
        <v>281</v>
      </c>
      <c r="M108">
        <v>0</v>
      </c>
      <c r="N108" t="s">
        <v>282</v>
      </c>
      <c r="O108" t="s">
        <v>283</v>
      </c>
      <c r="P108" t="s">
        <v>283</v>
      </c>
    </row>
    <row r="109" spans="1:26">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26">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26">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26">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21" t="s">
        <v>507</v>
      </c>
      <c r="C133" s="322" t="s">
        <v>508</v>
      </c>
      <c r="D133" s="322"/>
      <c r="E133" s="322">
        <v>2</v>
      </c>
      <c r="F133" s="322" t="s">
        <v>509</v>
      </c>
      <c r="G133" s="322" t="s">
        <v>497</v>
      </c>
      <c r="H133" s="322" t="s">
        <v>507</v>
      </c>
      <c r="I133" s="322" t="s">
        <v>500</v>
      </c>
      <c r="J133" s="322" t="s">
        <v>280</v>
      </c>
      <c r="K133" s="322">
        <v>0</v>
      </c>
      <c r="L133" s="322" t="s">
        <v>281</v>
      </c>
      <c r="M133" s="322">
        <v>0</v>
      </c>
      <c r="N133" s="322" t="s">
        <v>282</v>
      </c>
      <c r="O133" s="322" t="s">
        <v>283</v>
      </c>
      <c r="P133" s="322" t="s">
        <v>283</v>
      </c>
      <c r="Q133" s="322"/>
      <c r="R133" s="322"/>
      <c r="S133" s="322"/>
      <c r="T133" s="322"/>
      <c r="U133" s="322"/>
      <c r="V133" s="322"/>
      <c r="W133" s="322"/>
      <c r="X133" s="322"/>
    </row>
    <row r="134" spans="1:26">
      <c r="A134" t="s">
        <v>275</v>
      </c>
      <c r="B134" t="s">
        <v>1059</v>
      </c>
      <c r="C134" t="s">
        <v>1054</v>
      </c>
      <c r="J134" t="s">
        <v>1006</v>
      </c>
      <c r="N134" t="s">
        <v>299</v>
      </c>
      <c r="Z134" t="s">
        <v>1060</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1006</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1006</v>
      </c>
      <c r="K701">
        <v>0</v>
      </c>
      <c r="L701" t="s">
        <v>281</v>
      </c>
      <c r="M701">
        <v>0</v>
      </c>
      <c r="N701" t="s">
        <v>299</v>
      </c>
      <c r="O701" t="s">
        <v>287</v>
      </c>
      <c r="P701" t="s">
        <v>283</v>
      </c>
    </row>
    <row r="702" spans="1:16">
      <c r="B702" t="s">
        <v>978</v>
      </c>
      <c r="C702" t="s">
        <v>977</v>
      </c>
      <c r="J702" t="s">
        <v>280</v>
      </c>
      <c r="N702" t="s">
        <v>282</v>
      </c>
    </row>
  </sheetData>
  <autoFilter ref="A1:Y700"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0"/>
  <sheetViews>
    <sheetView showGridLines="0" tabSelected="1" topLeftCell="A7" zoomScale="85" zoomScaleNormal="85" workbookViewId="0">
      <pane xSplit="5" ySplit="5" topLeftCell="F53" activePane="bottomRight" state="frozenSplit"/>
      <selection activeCell="A7" sqref="A7"/>
      <selection pane="topRight" activeCell="A7" sqref="A7"/>
      <selection pane="bottomLeft" activeCell="A7" sqref="A7"/>
      <selection pane="bottomRight" activeCell="F55" sqref="F55"/>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customWidth="1"/>
    <col min="23" max="23" width="12.28515625" style="80" customWidth="1"/>
    <col min="24" max="24" width="16.7109375" style="165" hidden="1" customWidth="1"/>
    <col min="25" max="25" width="15.42578125" style="80" hidden="1" customWidth="1"/>
    <col min="26" max="26" width="16.7109375" customWidth="1"/>
    <col min="27" max="27" width="12.5703125" customWidth="1"/>
    <col min="28" max="16383" width="3.42578125" hidden="1"/>
    <col min="16384" max="16384" width="3" hidden="1"/>
  </cols>
  <sheetData>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7" spans="5:58" ht="15" customHeight="1"/>
    <row r="8" spans="5:58" ht="11.25" customHeight="1"/>
    <row r="9" spans="5:58" ht="18.75" customHeight="1">
      <c r="E9" s="455" t="s">
        <v>134</v>
      </c>
      <c r="F9" s="439" t="s">
        <v>0</v>
      </c>
      <c r="G9" s="440"/>
      <c r="H9" s="427" t="s">
        <v>2</v>
      </c>
      <c r="I9" s="427" t="s">
        <v>3</v>
      </c>
      <c r="J9" s="427" t="s">
        <v>4</v>
      </c>
      <c r="K9" s="427" t="s">
        <v>5</v>
      </c>
      <c r="L9" s="427" t="s">
        <v>6</v>
      </c>
      <c r="M9" s="448" t="s">
        <v>7</v>
      </c>
      <c r="N9" s="445" t="s">
        <v>8</v>
      </c>
      <c r="O9" s="446"/>
      <c r="P9" s="446"/>
      <c r="Q9" s="447"/>
      <c r="R9" s="427" t="s">
        <v>9</v>
      </c>
      <c r="S9" s="428" t="s">
        <v>1087</v>
      </c>
      <c r="T9" s="395" t="s">
        <v>135</v>
      </c>
      <c r="U9" s="449" t="s">
        <v>11</v>
      </c>
      <c r="V9" s="427" t="s">
        <v>12</v>
      </c>
      <c r="W9" s="427"/>
      <c r="X9" s="427" t="s">
        <v>13</v>
      </c>
      <c r="Y9" s="427"/>
      <c r="Z9" s="427" t="s">
        <v>14</v>
      </c>
    </row>
    <row r="10" spans="5:58" ht="28.5" customHeight="1">
      <c r="E10" s="456"/>
      <c r="F10" s="441"/>
      <c r="G10" s="442"/>
      <c r="H10" s="427"/>
      <c r="I10" s="427"/>
      <c r="J10" s="427"/>
      <c r="K10" s="427"/>
      <c r="L10" s="427"/>
      <c r="M10" s="448"/>
      <c r="N10" s="445" t="s">
        <v>15</v>
      </c>
      <c r="O10" s="446"/>
      <c r="P10" s="447"/>
      <c r="Q10" s="448" t="s">
        <v>16</v>
      </c>
      <c r="R10" s="427"/>
      <c r="S10" s="429"/>
      <c r="T10" s="427"/>
      <c r="U10" s="449"/>
      <c r="V10" s="427"/>
      <c r="W10" s="427"/>
      <c r="X10" s="427"/>
      <c r="Y10" s="427"/>
      <c r="Z10" s="427"/>
    </row>
    <row r="11" spans="5:58" ht="113.25" customHeight="1">
      <c r="E11" s="457"/>
      <c r="F11" s="443"/>
      <c r="G11" s="444"/>
      <c r="H11" s="427"/>
      <c r="I11" s="427"/>
      <c r="J11" s="427"/>
      <c r="K11" s="427"/>
      <c r="L11" s="427"/>
      <c r="M11" s="448"/>
      <c r="N11" s="161" t="s">
        <v>17</v>
      </c>
      <c r="O11" s="161" t="s">
        <v>18</v>
      </c>
      <c r="P11" s="35" t="s">
        <v>19</v>
      </c>
      <c r="Q11" s="448"/>
      <c r="R11" s="427"/>
      <c r="S11" s="430"/>
      <c r="T11" s="427"/>
      <c r="U11" s="449"/>
      <c r="V11" s="161" t="s">
        <v>20</v>
      </c>
      <c r="W11" s="81" t="s">
        <v>21</v>
      </c>
      <c r="X11" s="166" t="s">
        <v>20</v>
      </c>
      <c r="Y11" s="81" t="s">
        <v>21</v>
      </c>
      <c r="Z11" s="427"/>
    </row>
    <row r="12" spans="5:58" ht="18.75" customHeight="1">
      <c r="E12" s="140" t="s">
        <v>22</v>
      </c>
      <c r="F12" s="453" t="s">
        <v>23</v>
      </c>
      <c r="G12" s="453"/>
      <c r="H12" s="453"/>
      <c r="I12" s="453"/>
      <c r="J12" s="453"/>
      <c r="K12" s="453"/>
      <c r="L12" s="453"/>
      <c r="M12" s="453"/>
      <c r="N12" s="453"/>
      <c r="O12" s="453"/>
      <c r="P12" s="453"/>
      <c r="Q12" s="453"/>
      <c r="R12" s="453"/>
      <c r="S12" s="453"/>
      <c r="T12" s="453"/>
      <c r="U12" s="453"/>
      <c r="V12" s="453"/>
      <c r="W12" s="453"/>
      <c r="X12" s="453"/>
      <c r="Y12" s="453"/>
      <c r="Z12" s="140"/>
    </row>
    <row r="13" spans="5:58" ht="20.100000000000001" customHeight="1">
      <c r="E13" s="141" t="s">
        <v>24</v>
      </c>
      <c r="F13" s="275"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6" t="s">
        <v>27</v>
      </c>
      <c r="G14" s="273"/>
      <c r="H14" s="135">
        <f>IFERROR(IF(COUNT(IndHUF!$I$1),IF(IndHUF!$I$1=0,"",IndHUF!$I$1),""),"")</f>
        <v>2</v>
      </c>
      <c r="I14" s="154">
        <f>+IF(COUNT(IndHUF!H18),IndHUF!H18,"")</f>
        <v>10123192</v>
      </c>
      <c r="J14" s="154" t="str">
        <f>+IF(COUNT(IndHUF!I18),IndHUF!I18,"")</f>
        <v/>
      </c>
      <c r="K14" s="154" t="str">
        <f>+IF(COUNT(IndHUF!J18),IndHUF!J18,"")</f>
        <v/>
      </c>
      <c r="L14" s="154">
        <f>+IF(COUNT(IndHUF!K18),IndHUF!K18,"")</f>
        <v>10123192</v>
      </c>
      <c r="M14" s="199">
        <f>+IFERROR(IF(COUNT(L14),ROUND(L14/'Shareholding Pattern'!$L$57*100,2),""),"")</f>
        <v>39.4</v>
      </c>
      <c r="N14" s="216">
        <f>+IF(COUNT(+IndHUF!M18),SUM(+IndHUF!M18),"")</f>
        <v>10123192</v>
      </c>
      <c r="O14" s="216" t="str">
        <f>+IF(COUNT(+IndHUF!N18),SUM(+IndHUF!N18),"")</f>
        <v/>
      </c>
      <c r="P14" s="154">
        <f>+IF(COUNT(IndHUF!O18),IndHUF!O18,"")</f>
        <v>10123192</v>
      </c>
      <c r="Q14" s="199">
        <f>+IF(COUNT(IndHUF!P18),IndHUF!P18,"")</f>
        <v>39.4</v>
      </c>
      <c r="R14" s="154" t="str">
        <f>+IF(COUNT(IndHUF!Q18),IndHUF!Q18,"")</f>
        <v/>
      </c>
      <c r="S14" s="154" t="str">
        <f>+IF(COUNT(IndHUF!R18),IndHUF!R18,"")</f>
        <v/>
      </c>
      <c r="T14" s="154" t="str">
        <f>+IF(COUNT(IndHUF!S18),IndHUF!S18,"")</f>
        <v/>
      </c>
      <c r="U14" s="155">
        <f>+IFERROR(IF(COUNT(L14,T14),ROUND(SUM(L14,T14)/SUM('Shareholding Pattern'!$L$57,'Shareholding Pattern'!$T$57)*100,2),""),"")</f>
        <v>39.4</v>
      </c>
      <c r="V14" s="240">
        <f>+IF(COUNT(IndHUF!U18),IndHUF!U18,"")</f>
        <v>1190000</v>
      </c>
      <c r="W14" s="212">
        <f>+IFERROR(IF(COUNT(V14),ROUND(SUM(V14)/SUM(I14)*100,2),""),0)</f>
        <v>11.76</v>
      </c>
      <c r="X14" s="240" t="str">
        <f>+IF(COUNT(IndHUF!W18),IndHUF!W18,"")</f>
        <v/>
      </c>
      <c r="Y14" s="155" t="str">
        <f>+IFERROR(IF(COUNT(X14),ROUND(SUM(X14)/SUM(I14)*100,2),""),0)</f>
        <v/>
      </c>
      <c r="Z14" s="154">
        <f>+IF(COUNT(IndHUF!Y18),IndHUF!Y18,"")</f>
        <v>10123192</v>
      </c>
      <c r="AA14" s="116"/>
      <c r="AR14" t="s">
        <v>185</v>
      </c>
      <c r="AX14" t="s">
        <v>220</v>
      </c>
      <c r="AZ14" t="s">
        <v>921</v>
      </c>
      <c r="BF14" t="s">
        <v>486</v>
      </c>
    </row>
    <row r="15" spans="5:58" ht="20.100000000000001" customHeight="1">
      <c r="E15" s="130" t="s">
        <v>28</v>
      </c>
      <c r="F15" s="277" t="s">
        <v>29</v>
      </c>
      <c r="G15" s="273"/>
      <c r="H15" s="131" t="str">
        <f>IFERROR(IF(COUNT(CGAndSG!$I$1),IF(CGAndSG!$I$1=0,"",CGAndSG!$I$1),""),"")</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f>
        <v/>
      </c>
      <c r="N15" s="333" t="str">
        <f>IFERROR(IF(COUNT(CGAndSG!M16),(CGAndSG!M16),""),"")</f>
        <v/>
      </c>
      <c r="O15" s="216" t="str">
        <f>IFERROR(IF(COUNT(CGAndSG!N16),(CGAndSG!N16),""),"")</f>
        <v/>
      </c>
      <c r="P15" s="154" t="str">
        <f>IFERROR(IF(COUNT(CGAndSG!O16),(CGAndSG!O16),""),"")</f>
        <v/>
      </c>
      <c r="Q15" s="199" t="str">
        <f>IFERROR(IF(COUNT(CGAndSG!P16),(CGAndSG!P16),""),"")</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f>
        <v/>
      </c>
      <c r="V15" s="240" t="str">
        <f>IFERROR(IF(COUNT(CGAndSG!U16),(CGAndSG!U16),""),"")</f>
        <v/>
      </c>
      <c r="W15" s="212" t="str">
        <f t="shared" ref="W15:W26" si="0">+IFERROR(IF(COUNT(V15),ROUND(SUM(V15)/SUM(I15)*100,2),""),0)</f>
        <v/>
      </c>
      <c r="X15" s="240" t="str">
        <f>IFERROR(IF(COUNT(CGAndSG!W16),(CGAndSG!W16),""),"")</f>
        <v/>
      </c>
      <c r="Y15" s="155" t="str">
        <f t="shared" ref="Y15:Y26" si="1">+IFERROR(IF(COUNT(X15),ROUND(SUM(X15)/SUM(I15)*100,2),""),0)</f>
        <v/>
      </c>
      <c r="Z15" s="154" t="str">
        <f>IFERROR(IF(COUNT(CGAndSG!Y16),(CGAndSG!Y16),""),"")</f>
        <v/>
      </c>
      <c r="AA15" s="116"/>
      <c r="AR15" t="s">
        <v>186</v>
      </c>
      <c r="AX15" t="s">
        <v>221</v>
      </c>
      <c r="AZ15" t="s">
        <v>922</v>
      </c>
      <c r="BF15" t="s">
        <v>504</v>
      </c>
    </row>
    <row r="16" spans="5:58" ht="20.100000000000001" customHeight="1">
      <c r="E16" s="129" t="s">
        <v>30</v>
      </c>
      <c r="F16" s="277" t="s">
        <v>31</v>
      </c>
      <c r="H16" s="131" t="str">
        <f>IFERROR(IF(COUNT(Banks!$I$1),IF(Banks!$I$1=0,"",Banks!$I$1),""),"")</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f>
        <v/>
      </c>
      <c r="N16" s="333" t="str">
        <f>IFERROR(IF(COUNT(Banks!M16),(Banks!M16),""),"")</f>
        <v/>
      </c>
      <c r="O16" s="216" t="str">
        <f>IFERROR(IF(COUNT(Banks!N16),(Banks!N16),""),"")</f>
        <v/>
      </c>
      <c r="P16" s="132" t="str">
        <f>IFERROR(IF(COUNT(Banks!O16),(Banks!O16),""),"")</f>
        <v/>
      </c>
      <c r="Q16" s="199" t="str">
        <f>IFERROR(IF(COUNT(Banks!P16),(Banks!P16),""),"")</f>
        <v/>
      </c>
      <c r="R16" s="132" t="str">
        <f>IFERROR(IF(COUNT(Banks!Q16),(Banks!Q16),""),"")</f>
        <v/>
      </c>
      <c r="S16" s="132" t="str">
        <f>IFERROR(IF(COUNT(Banks!R16),(Banks!R16),""),"")</f>
        <v/>
      </c>
      <c r="T16" s="132" t="str">
        <f>IFERROR(IF(COUNT(Banks!S16),(Banks!S16),""),"")</f>
        <v/>
      </c>
      <c r="U16" s="155" t="str">
        <f>+IFERROR(IF(COUNT(L16,T16),ROUND(SUM(L16,T16)/SUM('Shareholding Pattern'!$L$57,'Shareholding Pattern'!$T$57)*100,2),""),"")</f>
        <v/>
      </c>
      <c r="V16" s="240" t="str">
        <f>IFERROR(IF(COUNT(Banks!U16),(Banks!U16),""),"")</f>
        <v/>
      </c>
      <c r="W16" s="212" t="str">
        <f t="shared" si="0"/>
        <v/>
      </c>
      <c r="X16" s="240"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8" t="s">
        <v>33</v>
      </c>
      <c r="H17" s="131" t="str">
        <f>IFERROR(IF(COUNT(OtherIND!$I$1),IF(OtherIND!$I$1=0,"",OtherIND!$I$1),""),"")</f>
        <v/>
      </c>
      <c r="I17" s="156" t="str">
        <f>IFERROR(IF(COUNT(OtherIND!J16),(OtherIND!J16),""),"")</f>
        <v/>
      </c>
      <c r="J17" s="156" t="str">
        <f>IFERROR(IF(COUNT(OtherIND!K16),(OtherIND!K16),""),"")</f>
        <v/>
      </c>
      <c r="K17" s="156" t="str">
        <f>IFERROR(IF(COUNT(OtherIND!L16),(OtherIND!L16),""),"")</f>
        <v/>
      </c>
      <c r="L17" s="156" t="str">
        <f>IFERROR(IF(COUNT(OtherIND!M16),(OtherIND!M16),""),"")</f>
        <v/>
      </c>
      <c r="M17" s="246" t="str">
        <f>+IFERROR(IF(COUNT(L17),ROUND(L17/'Shareholding Pattern'!$L$57*100,2),""),"")</f>
        <v/>
      </c>
      <c r="N17" s="333" t="str">
        <f>IFERROR(IF(COUNT(OtherIND!O16),(OtherIND!O16),""),"")</f>
        <v/>
      </c>
      <c r="O17" s="216" t="str">
        <f>IFERROR(IF(COUNT(OtherIND!P16),(OtherIND!P16),""),"")</f>
        <v/>
      </c>
      <c r="P17" s="156" t="str">
        <f>IFERROR(IF(COUNT(OtherIND!Q16),(OtherIND!Q16),""),"")</f>
        <v/>
      </c>
      <c r="Q17" s="246" t="str">
        <f>IFERROR(IF(COUNT(OtherIND!R16),(OtherIND!R16),""),"")</f>
        <v/>
      </c>
      <c r="R17" s="156" t="str">
        <f>IFERROR(IF(COUNT(OtherIND!S16),(OtherIND!S16),""),"")</f>
        <v/>
      </c>
      <c r="S17" s="156" t="str">
        <f>IFERROR(IF(COUNT(OtherIND!T16),(OtherIND!T16),""),"")</f>
        <v/>
      </c>
      <c r="T17" s="156" t="str">
        <f>IFERROR(IF(COUNT(OtherIND!U16),(OtherIND!U16),""),"")</f>
        <v/>
      </c>
      <c r="U17" s="157" t="str">
        <f>+IFERROR(IF(COUNT(L17,T17),ROUND(SUM(L17,T17)/SUM('Shareholding Pattern'!$L$57,'Shareholding Pattern'!$T$57)*100,2),""),"")</f>
        <v/>
      </c>
      <c r="V17" s="240" t="str">
        <f>IFERROR(IF(COUNT(OtherIND!W16),(OtherIND!W16),""),"")</f>
        <v/>
      </c>
      <c r="W17" s="267" t="str">
        <f t="shared" si="0"/>
        <v/>
      </c>
      <c r="X17" s="240" t="str">
        <f>IFERROR(IF(COUNT(OtherIND!Y16),(OtherIND!Y16),""),"")</f>
        <v/>
      </c>
      <c r="Y17" s="157" t="str">
        <f t="shared" si="1"/>
        <v/>
      </c>
      <c r="Z17" s="156" t="str">
        <f>IFERROR(IF(COUNT(OtherIND!AA16),(OtherIND!AA16),""),"")</f>
        <v/>
      </c>
      <c r="AA17" s="116"/>
      <c r="AR17" t="s">
        <v>188</v>
      </c>
      <c r="AX17" t="s">
        <v>511</v>
      </c>
      <c r="AZ17" t="s">
        <v>924</v>
      </c>
      <c r="BF17" t="s">
        <v>747</v>
      </c>
    </row>
    <row r="18" spans="5:58" ht="20.100000000000001" customHeight="1">
      <c r="E18" s="413" t="s">
        <v>35</v>
      </c>
      <c r="F18" s="413"/>
      <c r="G18" s="413"/>
      <c r="H18" s="4">
        <f>+IFERROR(IF(COUNT(H14:H17),ROUND(SUM(H14:H17),0),""),"")</f>
        <v>2</v>
      </c>
      <c r="I18" s="4">
        <f t="shared" ref="I18:Z18" si="2">+IFERROR(IF(COUNT(I14:I17),ROUND(SUM(I14:I17),0),""),"")</f>
        <v>10123192</v>
      </c>
      <c r="J18" s="4" t="str">
        <f t="shared" si="2"/>
        <v/>
      </c>
      <c r="K18" s="4" t="str">
        <f t="shared" si="2"/>
        <v/>
      </c>
      <c r="L18" s="77">
        <f t="shared" si="2"/>
        <v>10123192</v>
      </c>
      <c r="M18" s="201">
        <f>+IFERROR(IF(COUNT(L18),ROUND(L18/'Shareholding Pattern'!$L$57*100,2),""),"")</f>
        <v>39.4</v>
      </c>
      <c r="N18" s="163">
        <f t="shared" si="2"/>
        <v>10123192</v>
      </c>
      <c r="O18" s="163" t="str">
        <f t="shared" si="2"/>
        <v/>
      </c>
      <c r="P18" s="4">
        <f t="shared" si="2"/>
        <v>10123192</v>
      </c>
      <c r="Q18" s="209">
        <f>IFERROR(IF(COUNT(P18),ROUND(P18/$P$58*100,2),""),"")</f>
        <v>39.4</v>
      </c>
      <c r="R18" s="77" t="str">
        <f t="shared" si="2"/>
        <v/>
      </c>
      <c r="S18" s="77" t="str">
        <f t="shared" si="2"/>
        <v/>
      </c>
      <c r="T18" s="77" t="str">
        <f t="shared" si="2"/>
        <v/>
      </c>
      <c r="U18" s="158">
        <f>+IFERROR(IF(COUNT(L18,T18),ROUND(SUM(L18,T18)/SUM('Shareholding Pattern'!$L$57,'Shareholding Pattern'!$T$57)*100,2),""),"")</f>
        <v>39.4</v>
      </c>
      <c r="V18" s="77">
        <f t="shared" si="2"/>
        <v>1190000</v>
      </c>
      <c r="W18" s="213">
        <f t="shared" si="0"/>
        <v>11.76</v>
      </c>
      <c r="X18" s="77" t="str">
        <f t="shared" si="2"/>
        <v/>
      </c>
      <c r="Y18" s="159" t="str">
        <f t="shared" si="1"/>
        <v/>
      </c>
      <c r="Z18" s="4">
        <f t="shared" si="2"/>
        <v>10123192</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82" t="s">
        <v>38</v>
      </c>
      <c r="H20" s="135" t="str">
        <f>IFERROR(IF(COUNT(Individuals!$I$1),IF(Individuals!$I$1=0,"",Individuals!$I$1),""),"")</f>
        <v/>
      </c>
      <c r="I20" s="135" t="str">
        <f>IFERROR(IF(COUNT(Individuals!H16),(Individuals!H16),""),"")</f>
        <v/>
      </c>
      <c r="J20" s="135" t="str">
        <f>IFERROR(IF(COUNT(Individuals!I16),(Individuals!I16),""),"")</f>
        <v/>
      </c>
      <c r="K20" s="135" t="str">
        <f>IFERROR(IF(COUNT(Individuals!J16),(Individuals!J16),""),"")</f>
        <v/>
      </c>
      <c r="L20" s="217" t="str">
        <f>IFERROR(IF(COUNT(Individuals!K16),(Individuals!K16),""),"")</f>
        <v/>
      </c>
      <c r="M20" s="200" t="str">
        <f>+IFERROR(IF(COUNT(L20),ROUND(L20/'Shareholding Pattern'!$L$57*100,2),""),"")</f>
        <v/>
      </c>
      <c r="N20" s="333" t="str">
        <f>IFERROR(IF(COUNT(Individuals!M16),(Individuals!M16),""),"")</f>
        <v/>
      </c>
      <c r="O20" s="216" t="str">
        <f>IFERROR(IF(COUNT(Individuals!N16),(Individuals!N16),""),"")</f>
        <v/>
      </c>
      <c r="P20" s="135" t="str">
        <f>IFERROR(IF(COUNT(Individuals!O16),(Individuals!O16),""),"")</f>
        <v/>
      </c>
      <c r="Q20" s="211" t="str">
        <f>IFERROR(IF(COUNT(Individuals!P16),(Individuals!P16),""),"")</f>
        <v/>
      </c>
      <c r="R20" s="135" t="str">
        <f>IFERROR(IF(COUNT(Individuals!Q16),(Individuals!Q16),""),"")</f>
        <v/>
      </c>
      <c r="S20" s="135" t="str">
        <f>IFERROR(IF(COUNT(Individuals!R16),(Individuals!R16),""),"")</f>
        <v/>
      </c>
      <c r="T20" s="135" t="str">
        <f>IFERROR(IF(COUNT(Individuals!S16),(Individuals!S16),""),"")</f>
        <v/>
      </c>
      <c r="U20" s="160" t="str">
        <f>+IFERROR(IF(COUNT(L20,T20),ROUND(SUM(L20,T20)/SUM('Shareholding Pattern'!$L$57,'Shareholding Pattern'!$T$57)*100,2),""),"")</f>
        <v/>
      </c>
      <c r="V20" s="240" t="str">
        <f>IFERROR(IF(COUNT(Individuals!U16),(Individuals!U16),""),"")</f>
        <v/>
      </c>
      <c r="W20" s="299" t="str">
        <f t="shared" si="0"/>
        <v/>
      </c>
      <c r="X20" s="240" t="str">
        <f>IFERROR(IF(COUNT(Individuals!W16),(Individuals!W16),""),"")</f>
        <v/>
      </c>
      <c r="Y20" s="160" t="str">
        <f t="shared" si="1"/>
        <v/>
      </c>
      <c r="Z20" s="135" t="str">
        <f>IFERROR(IF(COUNT(Individuals!Y16),(Individuals!Y16),""),"")</f>
        <v/>
      </c>
      <c r="AA20" s="116"/>
      <c r="AR20" t="s">
        <v>190</v>
      </c>
      <c r="AX20" t="s">
        <v>40</v>
      </c>
      <c r="AZ20" t="s">
        <v>233</v>
      </c>
      <c r="BF20" t="s">
        <v>762</v>
      </c>
    </row>
    <row r="21" spans="5:58" ht="20.100000000000001" customHeight="1">
      <c r="E21" s="130" t="s">
        <v>28</v>
      </c>
      <c r="F21" s="284" t="s">
        <v>39</v>
      </c>
      <c r="H21" s="131" t="str">
        <f>IFERROR(IF(COUNT(Government!$I$1),IF(Government!$I$1=0,"",Government!$I$1),""),"")</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f>
        <v/>
      </c>
      <c r="N21" s="333" t="str">
        <f>IFERROR(IF(COUNT(Government!M16),(Government!M16),""),"")</f>
        <v/>
      </c>
      <c r="O21" s="216" t="str">
        <f>IFERROR(IF(COUNT(Government!N16),(Government!N16),""),"")</f>
        <v/>
      </c>
      <c r="P21" s="131" t="str">
        <f>IFERROR(IF(COUNT(Government!O16),(Government!O16),""),"")</f>
        <v/>
      </c>
      <c r="Q21" s="208" t="str">
        <f>IFERROR(IF(COUNT(Government!P16),(Government!P16),""),"")</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f>
        <v/>
      </c>
      <c r="V21" s="240" t="str">
        <f>IFERROR(IF(COUNT(Government!U16),(Government!U16),""),"")</f>
        <v/>
      </c>
      <c r="W21" s="212" t="str">
        <f t="shared" si="0"/>
        <v/>
      </c>
      <c r="X21" s="240" t="str">
        <f>IFERROR(IF(COUNT(Government!W16),(Government!W16),""),"")</f>
        <v/>
      </c>
      <c r="Y21" s="155" t="str">
        <f t="shared" si="1"/>
        <v/>
      </c>
      <c r="Z21" s="131" t="str">
        <f>IFERROR(IF(COUNT(Government!Y16),(Government!Y16),""),"")</f>
        <v/>
      </c>
      <c r="AA21" s="116"/>
      <c r="AR21" t="s">
        <v>191</v>
      </c>
      <c r="AX21" t="s">
        <v>513</v>
      </c>
      <c r="AZ21" t="s">
        <v>232</v>
      </c>
      <c r="BF21" t="s">
        <v>578</v>
      </c>
    </row>
    <row r="22" spans="5:58" ht="20.100000000000001" customHeight="1">
      <c r="E22" s="130" t="s">
        <v>30</v>
      </c>
      <c r="F22" s="284" t="s">
        <v>40</v>
      </c>
      <c r="H22" s="131" t="str">
        <f>IFERROR(IF(COUNT(Institutions!$I$1),IF(Institutions!$I$1=0,"",Institutions!$I$1),""),"")</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f>
        <v/>
      </c>
      <c r="N22" s="333" t="str">
        <f>IFERROR(IF(COUNT(Institutions!M16),(Institutions!M16),""),"")</f>
        <v/>
      </c>
      <c r="O22" s="216" t="str">
        <f>IFERROR(IF(COUNT(Institutions!N16),(Institutions!N16),""),"")</f>
        <v/>
      </c>
      <c r="P22" s="131" t="str">
        <f>IFERROR(IF(COUNT(Institutions!O16),(Institutions!O16),""),"")</f>
        <v/>
      </c>
      <c r="Q22" s="208" t="str">
        <f>IFERROR(IF(COUNT(Institutions!P16),(Institutions!P16),""),"")</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f>
        <v/>
      </c>
      <c r="V22" s="240" t="str">
        <f>IFERROR(IF(COUNT(Institutions!U16),(Institutions!U16),""),"")</f>
        <v/>
      </c>
      <c r="W22" s="212" t="str">
        <f t="shared" si="0"/>
        <v/>
      </c>
      <c r="X22" s="240" t="str">
        <f>IFERROR(IF(COUNT(Institutions!W16),(Institutions!W16),""),"")</f>
        <v/>
      </c>
      <c r="Y22" s="155" t="str">
        <f t="shared" si="1"/>
        <v/>
      </c>
      <c r="Z22" s="131" t="str">
        <f>IFERROR(IF(COUNT(Institutions!Y16),(Institutions!Y16),""),"")</f>
        <v/>
      </c>
      <c r="AA22" s="116"/>
      <c r="AR22" t="s">
        <v>193</v>
      </c>
      <c r="AX22" t="s">
        <v>514</v>
      </c>
      <c r="AZ22" t="s">
        <v>234</v>
      </c>
      <c r="BF22" t="s">
        <v>775</v>
      </c>
    </row>
    <row r="23" spans="5:58" ht="20.100000000000001" customHeight="1">
      <c r="E23" s="130" t="s">
        <v>32</v>
      </c>
      <c r="F23" s="284" t="s">
        <v>41</v>
      </c>
      <c r="H23" s="131" t="str">
        <f>IFERROR(IF(COUNT(FPIPromoter!$I$1),IF(FPIPromoter!$I$1=0,"",FPIPromoter!$I$1),""),"")</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f>
        <v/>
      </c>
      <c r="N23" s="333" t="str">
        <f>IFERROR(IF(COUNT(FPIPromoter!M16),(FPIPromoter!M16),""),"")</f>
        <v/>
      </c>
      <c r="O23" s="216" t="str">
        <f>IFERROR(IF(COUNT(FPIPromoter!N16),(FPIPromoter!N16),""),"")</f>
        <v/>
      </c>
      <c r="P23" s="131" t="str">
        <f>IFERROR(IF(COUNT(FPIPromoter!O16),(FPIPromoter!O16),""),"")</f>
        <v/>
      </c>
      <c r="Q23" s="208" t="str">
        <f>IFERROR(IF(COUNT(FPIPromoter!P16),(FPIPromoter!P16),""),"")</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f>
        <v/>
      </c>
      <c r="V23" s="240" t="str">
        <f>IFERROR(IF(COUNT(FPIPromoter!U16),(FPIPromoter!U16),""),"")</f>
        <v/>
      </c>
      <c r="W23" s="212" t="str">
        <f t="shared" si="0"/>
        <v/>
      </c>
      <c r="X23" s="240" t="str">
        <f>IFERROR(IF(COUNT(FPIPromoter!W16),(FPIPromoter!W16),""),"")</f>
        <v/>
      </c>
      <c r="Y23" s="155" t="str">
        <f t="shared" si="1"/>
        <v/>
      </c>
      <c r="Z23" s="131" t="str">
        <f>IFERROR(IF(COUNT(FPIPromoter!Y16),(FPIPromoter!Y16),""),"")</f>
        <v/>
      </c>
      <c r="AA23" s="116"/>
      <c r="AR23" t="s">
        <v>192</v>
      </c>
      <c r="AX23" t="s">
        <v>515</v>
      </c>
      <c r="AZ23" t="s">
        <v>235</v>
      </c>
      <c r="BF23" t="s">
        <v>790</v>
      </c>
    </row>
    <row r="24" spans="5:58" ht="20.100000000000001" customHeight="1">
      <c r="E24" s="136" t="s">
        <v>42</v>
      </c>
      <c r="F24" s="286" t="s">
        <v>33</v>
      </c>
      <c r="H24" s="137" t="str">
        <f>IFERROR(IF(COUNT(OtherForeign!$I$1),IF(OtherForeign!$I$1=0,"",OtherForeign!$I$1),""),"")</f>
        <v/>
      </c>
      <c r="I24" s="137" t="str">
        <f>IFERROR(IF(COUNT(OtherForeign!J16),(OtherForeign!J16),""),"")</f>
        <v/>
      </c>
      <c r="J24" s="137" t="str">
        <f>IFERROR(IF(COUNT(OtherForeign!K16),(OtherForeign!K16),""),"")</f>
        <v/>
      </c>
      <c r="K24" s="137" t="str">
        <f>IFERROR(IF(COUNT(OtherForeign!L16),(OtherForeign!L16),""),"")</f>
        <v/>
      </c>
      <c r="L24" s="251" t="str">
        <f>IFERROR(IF(COUNT(OtherForeign!M16),(OtherForeign!M16),""),"")</f>
        <v/>
      </c>
      <c r="M24" s="246" t="str">
        <f>+IFERROR(IF(COUNT(L24),ROUND(L24/'Shareholding Pattern'!$L$57*100,2),""),"")</f>
        <v/>
      </c>
      <c r="N24" s="333" t="str">
        <f>IFERROR(IF(COUNT(OtherForeign!O16),(OtherForeign!O16),""),"")</f>
        <v/>
      </c>
      <c r="O24" s="216" t="str">
        <f>IFERROR(IF(COUNT(OtherForeign!P16),(OtherForeign!P16),""),"")</f>
        <v/>
      </c>
      <c r="P24" s="137" t="str">
        <f>IFERROR(IF(COUNT(OtherForeign!Q16),(OtherForeign!Q16),""),"")</f>
        <v/>
      </c>
      <c r="Q24" s="252" t="str">
        <f>IFERROR(IF(COUNT(OtherForeign!R16),(OtherForeign!R16),""),"")</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f>
        <v/>
      </c>
      <c r="V24" s="240" t="str">
        <f>IFERROR(IF(COUNT(OtherForeign!W16),(OtherForeign!W16),""),"")</f>
        <v/>
      </c>
      <c r="W24" s="267" t="str">
        <f t="shared" si="0"/>
        <v/>
      </c>
      <c r="X24" s="240" t="str">
        <f>IFERROR(IF(COUNT(OtherForeign!Y16),(OtherForeign!Y16),""),"")</f>
        <v/>
      </c>
      <c r="Y24" s="157" t="str">
        <f t="shared" si="1"/>
        <v/>
      </c>
      <c r="Z24" s="137" t="str">
        <f>IFERROR(IF(COUNT(OtherForeign!AA16),(OtherForeign!AA16),""),"")</f>
        <v/>
      </c>
      <c r="AA24" s="116"/>
      <c r="AR24" t="s">
        <v>194</v>
      </c>
      <c r="AX24" t="s">
        <v>516</v>
      </c>
      <c r="AZ24" t="s">
        <v>236</v>
      </c>
      <c r="BF24" t="s">
        <v>591</v>
      </c>
    </row>
    <row r="25" spans="5:58" ht="20.100000000000001" customHeight="1">
      <c r="E25" s="413" t="s">
        <v>43</v>
      </c>
      <c r="F25" s="413"/>
      <c r="G25" s="413"/>
      <c r="H25" s="180" t="str">
        <f t="shared" ref="H25:Z25" si="3">+IFERROR(IF(COUNT(H20:H24),ROUND(SUM(H20:H24),0),""),"")</f>
        <v/>
      </c>
      <c r="I25" s="180" t="str">
        <f t="shared" si="3"/>
        <v/>
      </c>
      <c r="J25" s="180" t="str">
        <f t="shared" si="3"/>
        <v/>
      </c>
      <c r="K25" s="180" t="str">
        <f t="shared" si="3"/>
        <v/>
      </c>
      <c r="L25" s="183" t="str">
        <f t="shared" si="3"/>
        <v/>
      </c>
      <c r="M25" s="201" t="str">
        <f>+IFERROR(IF(COUNT(L25),ROUND(L25/'Shareholding Pattern'!$L$57*100,2),""),"")</f>
        <v/>
      </c>
      <c r="N25" s="181" t="str">
        <f t="shared" si="3"/>
        <v/>
      </c>
      <c r="O25" s="181" t="str">
        <f t="shared" si="3"/>
        <v/>
      </c>
      <c r="P25" s="180" t="str">
        <f t="shared" si="3"/>
        <v/>
      </c>
      <c r="Q25" s="209" t="str">
        <f>IFERROR(IF(COUNT(P25),ROUND(P25/$P$58*100,2),""),"")</f>
        <v/>
      </c>
      <c r="R25" s="182" t="str">
        <f t="shared" si="3"/>
        <v/>
      </c>
      <c r="S25" s="182" t="str">
        <f t="shared" si="3"/>
        <v/>
      </c>
      <c r="T25" s="180" t="str">
        <f t="shared" si="3"/>
        <v/>
      </c>
      <c r="U25" s="158" t="str">
        <f>+IFERROR(IF(COUNT(L25,T25),ROUND(SUM(L25,T25)/SUM('Shareholding Pattern'!$L$57,'Shareholding Pattern'!$T$57)*100,2),""),"")</f>
        <v/>
      </c>
      <c r="V25" s="183" t="str">
        <f t="shared" si="3"/>
        <v/>
      </c>
      <c r="W25" s="213" t="str">
        <f t="shared" si="0"/>
        <v/>
      </c>
      <c r="X25" s="77" t="str">
        <f t="shared" si="3"/>
        <v/>
      </c>
      <c r="Y25" s="159" t="str">
        <f t="shared" si="1"/>
        <v/>
      </c>
      <c r="Z25" s="180" t="str">
        <f t="shared" si="3"/>
        <v/>
      </c>
      <c r="AR25" t="s">
        <v>195</v>
      </c>
      <c r="AX25" t="s">
        <v>222</v>
      </c>
      <c r="AZ25" t="s">
        <v>237</v>
      </c>
      <c r="BF25" t="s">
        <v>604</v>
      </c>
    </row>
    <row r="26" spans="5:58" ht="36.75" customHeight="1">
      <c r="E26" s="412" t="s">
        <v>105</v>
      </c>
      <c r="F26" s="412"/>
      <c r="G26" s="412"/>
      <c r="H26" s="180">
        <f t="shared" ref="H26:Z26" si="4">+IFERROR(IF(COUNT(H18,H25),ROUND(SUM(H18,H25),0),""),"")</f>
        <v>2</v>
      </c>
      <c r="I26" s="180">
        <f t="shared" si="4"/>
        <v>10123192</v>
      </c>
      <c r="J26" s="180" t="str">
        <f t="shared" si="4"/>
        <v/>
      </c>
      <c r="K26" s="180" t="str">
        <f t="shared" si="4"/>
        <v/>
      </c>
      <c r="L26" s="183">
        <f t="shared" si="4"/>
        <v>10123192</v>
      </c>
      <c r="M26" s="201">
        <f>+IFERROR(IF(COUNT(L26),ROUND(L26/'Shareholding Pattern'!$L$57*100,2),""),"")</f>
        <v>39.4</v>
      </c>
      <c r="N26" s="181">
        <f t="shared" si="4"/>
        <v>10123192</v>
      </c>
      <c r="O26" s="181" t="str">
        <f t="shared" si="4"/>
        <v/>
      </c>
      <c r="P26" s="180">
        <f t="shared" si="4"/>
        <v>10123192</v>
      </c>
      <c r="Q26" s="209">
        <f>IFERROR(IF(COUNT(P26),ROUND(P26/$P$58*100,2),""),"")</f>
        <v>39.4</v>
      </c>
      <c r="R26" s="182" t="str">
        <f t="shared" si="4"/>
        <v/>
      </c>
      <c r="S26" s="182" t="str">
        <f t="shared" si="4"/>
        <v/>
      </c>
      <c r="T26" s="183" t="str">
        <f t="shared" si="4"/>
        <v/>
      </c>
      <c r="U26" s="158">
        <f>+IFERROR(IF(COUNT(L26,T26),ROUND(SUM(L26,T26)/SUM('Shareholding Pattern'!$L$57,'Shareholding Pattern'!$T$57)*100,2),""),"")</f>
        <v>39.4</v>
      </c>
      <c r="V26" s="183">
        <f t="shared" si="4"/>
        <v>1190000</v>
      </c>
      <c r="W26" s="213">
        <f t="shared" si="0"/>
        <v>11.76</v>
      </c>
      <c r="X26" s="183" t="str">
        <f t="shared" si="4"/>
        <v/>
      </c>
      <c r="Y26" s="159" t="str">
        <f t="shared" si="1"/>
        <v/>
      </c>
      <c r="Z26" s="183">
        <f t="shared" si="4"/>
        <v>10123192</v>
      </c>
      <c r="AR26" t="s">
        <v>196</v>
      </c>
      <c r="AX26" t="s">
        <v>517</v>
      </c>
      <c r="AZ26" t="s">
        <v>238</v>
      </c>
      <c r="BF26" t="s">
        <v>617</v>
      </c>
    </row>
    <row r="27" spans="5:58" ht="33" customHeight="1">
      <c r="E27" s="179"/>
      <c r="F27" s="280" t="s">
        <v>962</v>
      </c>
      <c r="M27"/>
      <c r="N27"/>
      <c r="O27"/>
      <c r="Q27"/>
      <c r="U27"/>
      <c r="V27"/>
      <c r="W27"/>
      <c r="X27"/>
      <c r="Y27"/>
      <c r="AX27" t="s">
        <v>518</v>
      </c>
      <c r="AZ27" t="s">
        <v>239</v>
      </c>
      <c r="BF27" t="s">
        <v>630</v>
      </c>
    </row>
    <row r="28" spans="5:58" ht="20.100000000000001" customHeight="1">
      <c r="E28" s="138" t="s">
        <v>44</v>
      </c>
      <c r="F28" s="454" t="s">
        <v>45</v>
      </c>
      <c r="G28" s="454"/>
      <c r="H28" s="454"/>
      <c r="I28" s="454"/>
      <c r="J28" s="454"/>
      <c r="K28" s="454"/>
      <c r="L28" s="454"/>
      <c r="M28" s="454"/>
      <c r="N28" s="454"/>
      <c r="O28" s="454"/>
      <c r="P28" s="454"/>
      <c r="Q28" s="454"/>
      <c r="R28" s="454"/>
      <c r="S28" s="454"/>
      <c r="T28" s="454"/>
      <c r="U28" s="454"/>
      <c r="V28" s="454"/>
      <c r="W28" s="454"/>
      <c r="X28" s="454"/>
      <c r="Y28" s="454"/>
      <c r="Z28" s="138"/>
      <c r="AX28" t="s">
        <v>519</v>
      </c>
      <c r="AZ28" t="s">
        <v>240</v>
      </c>
      <c r="BF28" t="s">
        <v>643</v>
      </c>
    </row>
    <row r="29" spans="5:58" ht="20.100000000000001" customHeight="1">
      <c r="E29" s="128" t="s">
        <v>24</v>
      </c>
      <c r="F29" s="431" t="s">
        <v>40</v>
      </c>
      <c r="G29" s="432"/>
      <c r="H29" s="432"/>
      <c r="I29" s="432"/>
      <c r="J29" s="432"/>
      <c r="K29" s="432"/>
      <c r="L29" s="432"/>
      <c r="M29" s="432"/>
      <c r="N29" s="432"/>
      <c r="O29" s="432"/>
      <c r="P29" s="432"/>
      <c r="Q29" s="432"/>
      <c r="R29" s="432"/>
      <c r="S29" s="432"/>
      <c r="T29" s="432"/>
      <c r="U29" s="432"/>
      <c r="V29" s="432"/>
      <c r="W29" s="432"/>
      <c r="X29" s="432"/>
      <c r="Y29" s="432"/>
      <c r="Z29" s="432"/>
      <c r="AX29" t="s">
        <v>520</v>
      </c>
      <c r="AZ29" t="s">
        <v>241</v>
      </c>
      <c r="BF29" t="s">
        <v>656</v>
      </c>
    </row>
    <row r="30" spans="5:58" ht="20.100000000000001" customHeight="1">
      <c r="E30" s="130" t="s">
        <v>26</v>
      </c>
      <c r="F30" s="287" t="s">
        <v>46</v>
      </c>
      <c r="H30" s="153">
        <v>8</v>
      </c>
      <c r="I30" s="153">
        <v>29064</v>
      </c>
      <c r="J30" s="153"/>
      <c r="K30" s="153"/>
      <c r="L30" s="247">
        <f>+IFERROR(IF(COUNT(I30:K30),ROUND(SUM(I30:K30),0),""),"")</f>
        <v>29064</v>
      </c>
      <c r="M30" s="248">
        <f>+IFERROR(IF(COUNT(L30),ROUND(L30/'Shareholding Pattern'!$L$57*100,2),""),"")</f>
        <v>0.11</v>
      </c>
      <c r="N30" s="153">
        <v>29064</v>
      </c>
      <c r="O30" s="153"/>
      <c r="P30" s="131">
        <f>+IFERROR(IF(COUNT(N30:O30),ROUND(SUM(N30:O30),0),""),"")</f>
        <v>29064</v>
      </c>
      <c r="Q30" s="208">
        <f>+IFERROR(IF(COUNT(P30),ROUND(P30/'Shareholding Pattern'!$P$58*100,2),""),"")</f>
        <v>0.11</v>
      </c>
      <c r="R30" s="153"/>
      <c r="S30" s="153"/>
      <c r="T30" s="131" t="str">
        <f>+IFERROR(IF(COUNT(R30:S30),ROUND(SUM(R30:S30),0),""),"")</f>
        <v/>
      </c>
      <c r="U30" s="250">
        <f>+IFERROR(IF(COUNT(L30,T30),ROUND(SUM(L30,T30)/SUM('Shareholding Pattern'!$L$57,'Shareholding Pattern'!$T$57)*100,2),""),"")</f>
        <v>0.11</v>
      </c>
      <c r="V30" s="153">
        <v>0</v>
      </c>
      <c r="W30" s="212">
        <f t="shared" ref="W30:W50" si="5">+IFERROR(IF(COUNT(V30),ROUND(SUM(V30)/SUM(I30)*100,2),""),0)</f>
        <v>0</v>
      </c>
      <c r="X30" s="416"/>
      <c r="Y30" s="417"/>
      <c r="Z30" s="153">
        <v>0</v>
      </c>
      <c r="AR30" t="s">
        <v>197</v>
      </c>
      <c r="AX30" t="s">
        <v>521</v>
      </c>
      <c r="AZ30" t="s">
        <v>242</v>
      </c>
      <c r="BF30" t="s">
        <v>669</v>
      </c>
    </row>
    <row r="31" spans="5:58" ht="20.100000000000001" customHeight="1">
      <c r="E31" s="130" t="s">
        <v>28</v>
      </c>
      <c r="F31" s="284" t="s">
        <v>47</v>
      </c>
      <c r="H31" s="153"/>
      <c r="I31" s="153"/>
      <c r="J31" s="153"/>
      <c r="K31" s="153"/>
      <c r="L31" s="218" t="str">
        <f t="shared" ref="L31:L39" si="6">+IFERROR(IF(COUNT(I31:K31),ROUND(SUM(I31:K31),0),""),"")</f>
        <v/>
      </c>
      <c r="M31" s="248" t="str">
        <f>+IFERROR(IF(COUNT(L31),ROUND(L31/'Shareholding Pattern'!$L$57*100,2),""),"")</f>
        <v/>
      </c>
      <c r="N31" s="153"/>
      <c r="O31" s="153"/>
      <c r="P31" s="131" t="str">
        <f t="shared" ref="P31:P38" si="7">+IFERROR(IF(COUNT(N31:O31),ROUND(SUM(N31:O31),0),""),"")</f>
        <v/>
      </c>
      <c r="Q31" s="208" t="str">
        <f>+IFERROR(IF(COUNT(P31),ROUND(P31/'Shareholding Pattern'!$P$58*100,2),""),"")</f>
        <v/>
      </c>
      <c r="R31" s="153"/>
      <c r="S31" s="153"/>
      <c r="T31" s="131" t="str">
        <f t="shared" ref="T31:T38" si="8">+IFERROR(IF(COUNT(R31:S31),ROUND(SUM(R31:S31),0),""),"")</f>
        <v/>
      </c>
      <c r="U31" s="250" t="str">
        <f>+IFERROR(IF(COUNT(L31,T31),ROUND(SUM(L31,T31)/SUM('Shareholding Pattern'!$L$57,'Shareholding Pattern'!$T$57)*100,2),""),"")</f>
        <v/>
      </c>
      <c r="V31" s="153"/>
      <c r="W31" s="212" t="str">
        <f t="shared" si="5"/>
        <v/>
      </c>
      <c r="X31" s="418"/>
      <c r="Y31" s="419"/>
      <c r="Z31" s="153"/>
      <c r="AR31" t="s">
        <v>198</v>
      </c>
      <c r="AX31" t="s">
        <v>522</v>
      </c>
      <c r="AZ31" t="s">
        <v>243</v>
      </c>
      <c r="BF31" t="s">
        <v>803</v>
      </c>
    </row>
    <row r="32" spans="5:58" ht="20.100000000000001" customHeight="1">
      <c r="E32" s="130" t="s">
        <v>30</v>
      </c>
      <c r="F32" s="284" t="s">
        <v>48</v>
      </c>
      <c r="H32" s="153"/>
      <c r="I32" s="153"/>
      <c r="J32" s="153"/>
      <c r="K32" s="153"/>
      <c r="L32" s="218" t="str">
        <f t="shared" si="6"/>
        <v/>
      </c>
      <c r="M32" s="248" t="str">
        <f>+IFERROR(IF(COUNT(L32),ROUND(L32/'Shareholding Pattern'!$L$57*100,2),""),"")</f>
        <v/>
      </c>
      <c r="N32" s="153"/>
      <c r="O32" s="153"/>
      <c r="P32" s="131" t="str">
        <f t="shared" si="7"/>
        <v/>
      </c>
      <c r="Q32" s="208" t="str">
        <f>+IFERROR(IF(COUNT(P32),ROUND(P32/'Shareholding Pattern'!$P$58*100,2),""),"")</f>
        <v/>
      </c>
      <c r="R32" s="153"/>
      <c r="S32" s="153"/>
      <c r="T32" s="131" t="str">
        <f t="shared" si="8"/>
        <v/>
      </c>
      <c r="U32" s="250" t="str">
        <f>+IFERROR(IF(COUNT(L32,T32),ROUND(SUM(L32,T32)/SUM('Shareholding Pattern'!$L$57,'Shareholding Pattern'!$T$57)*100,2),""),"")</f>
        <v/>
      </c>
      <c r="V32" s="153"/>
      <c r="W32" s="212" t="str">
        <f t="shared" si="5"/>
        <v/>
      </c>
      <c r="X32" s="418"/>
      <c r="Y32" s="419"/>
      <c r="Z32" s="153"/>
      <c r="AR32" t="s">
        <v>199</v>
      </c>
      <c r="AX32" t="s">
        <v>223</v>
      </c>
      <c r="AZ32" t="s">
        <v>244</v>
      </c>
      <c r="BF32" t="s">
        <v>682</v>
      </c>
    </row>
    <row r="33" spans="5:58" ht="20.100000000000001" customHeight="1">
      <c r="E33" s="130" t="s">
        <v>32</v>
      </c>
      <c r="F33" s="284" t="s">
        <v>49</v>
      </c>
      <c r="H33" s="153"/>
      <c r="I33" s="153"/>
      <c r="J33" s="153"/>
      <c r="K33" s="153"/>
      <c r="L33" s="218" t="str">
        <f t="shared" si="6"/>
        <v/>
      </c>
      <c r="M33" s="248" t="str">
        <f>+IFERROR(IF(COUNT(L33),ROUND(L33/'Shareholding Pattern'!$L$57*100,2),""),"")</f>
        <v/>
      </c>
      <c r="N33" s="153"/>
      <c r="O33" s="153"/>
      <c r="P33" s="131" t="str">
        <f t="shared" si="7"/>
        <v/>
      </c>
      <c r="Q33" s="208" t="str">
        <f>+IFERROR(IF(COUNT(P33),ROUND(P33/'Shareholding Pattern'!$P$58*100,2),""),"")</f>
        <v/>
      </c>
      <c r="R33" s="153"/>
      <c r="S33" s="153"/>
      <c r="T33" s="131" t="str">
        <f t="shared" si="8"/>
        <v/>
      </c>
      <c r="U33" s="250" t="str">
        <f>+IFERROR(IF(COUNT(L33,T33),ROUND(SUM(L33,T33)/SUM('Shareholding Pattern'!$L$57,'Shareholding Pattern'!$T$57)*100,2),""),"")</f>
        <v/>
      </c>
      <c r="V33" s="153"/>
      <c r="W33" s="212" t="str">
        <f t="shared" si="5"/>
        <v/>
      </c>
      <c r="X33" s="418"/>
      <c r="Y33" s="419"/>
      <c r="Z33" s="153"/>
      <c r="AR33" t="s">
        <v>200</v>
      </c>
      <c r="AX33" t="s">
        <v>224</v>
      </c>
      <c r="AZ33" t="s">
        <v>245</v>
      </c>
      <c r="BF33" t="s">
        <v>695</v>
      </c>
    </row>
    <row r="34" spans="5:58" ht="20.100000000000001" customHeight="1">
      <c r="E34" s="130" t="s">
        <v>42</v>
      </c>
      <c r="F34" s="284" t="s">
        <v>50</v>
      </c>
      <c r="H34" s="153">
        <v>12</v>
      </c>
      <c r="I34" s="153">
        <v>1182236</v>
      </c>
      <c r="J34" s="153"/>
      <c r="K34" s="153"/>
      <c r="L34" s="218">
        <f t="shared" si="6"/>
        <v>1182236</v>
      </c>
      <c r="M34" s="248">
        <f>+IFERROR(IF(COUNT(L34),ROUND(L34/'Shareholding Pattern'!$L$57*100,2),""),"")</f>
        <v>4.5999999999999996</v>
      </c>
      <c r="N34" s="153">
        <v>1182236</v>
      </c>
      <c r="O34" s="153"/>
      <c r="P34" s="131">
        <f t="shared" si="7"/>
        <v>1182236</v>
      </c>
      <c r="Q34" s="208">
        <f>+IFERROR(IF(COUNT(P34),ROUND(P34/'Shareholding Pattern'!$P$58*100,2),""),"")</f>
        <v>4.5999999999999996</v>
      </c>
      <c r="R34" s="153"/>
      <c r="S34" s="153"/>
      <c r="T34" s="131" t="str">
        <f>+IFERROR(IF(COUNT(R34,S34),ROUND(SUM(R34,S34),0),""),"")</f>
        <v/>
      </c>
      <c r="U34" s="250">
        <f>+IFERROR(IF(COUNT(L34,T34),ROUND(SUM(L34,T34)/SUM('Shareholding Pattern'!$L$57,'Shareholding Pattern'!$T$57)*100,2),""),"")</f>
        <v>4.5999999999999996</v>
      </c>
      <c r="V34" s="153">
        <v>0</v>
      </c>
      <c r="W34" s="212">
        <f t="shared" si="5"/>
        <v>0</v>
      </c>
      <c r="X34" s="418"/>
      <c r="Y34" s="419"/>
      <c r="Z34" s="153">
        <v>1177628</v>
      </c>
      <c r="AR34" t="s">
        <v>201</v>
      </c>
      <c r="AX34" t="s">
        <v>225</v>
      </c>
      <c r="AZ34" t="s">
        <v>246</v>
      </c>
      <c r="BF34" t="s">
        <v>708</v>
      </c>
    </row>
    <row r="35" spans="5:58" ht="20.100000000000001" customHeight="1">
      <c r="E35" s="130" t="s">
        <v>51</v>
      </c>
      <c r="F35" s="284" t="s">
        <v>31</v>
      </c>
      <c r="H35" s="153">
        <v>7</v>
      </c>
      <c r="I35" s="153">
        <v>100145</v>
      </c>
      <c r="J35" s="153"/>
      <c r="K35" s="153"/>
      <c r="L35" s="218">
        <f t="shared" si="6"/>
        <v>100145</v>
      </c>
      <c r="M35" s="248">
        <f>+IFERROR(IF(COUNT(L35),ROUND(L35/'Shareholding Pattern'!$L$57*100,2),""),"")</f>
        <v>0.39</v>
      </c>
      <c r="N35" s="153">
        <v>100145</v>
      </c>
      <c r="O35" s="153"/>
      <c r="P35" s="131">
        <f t="shared" si="7"/>
        <v>100145</v>
      </c>
      <c r="Q35" s="208">
        <f>+IFERROR(IF(COUNT(P35),ROUND(P35/'Shareholding Pattern'!$P$58*100,2),""),"")</f>
        <v>0.39</v>
      </c>
      <c r="R35" s="153"/>
      <c r="S35" s="153"/>
      <c r="T35" s="131" t="str">
        <f t="shared" si="8"/>
        <v/>
      </c>
      <c r="U35" s="250">
        <f>+IFERROR(IF(COUNT(L35,T35),ROUND(SUM(L35,T35)/SUM('Shareholding Pattern'!$L$57,'Shareholding Pattern'!$T$57)*100,2),""),"")</f>
        <v>0.39</v>
      </c>
      <c r="V35" s="153">
        <v>0</v>
      </c>
      <c r="W35" s="212">
        <f t="shared" si="5"/>
        <v>0</v>
      </c>
      <c r="X35" s="418"/>
      <c r="Y35" s="419"/>
      <c r="Z35" s="153">
        <v>97953</v>
      </c>
      <c r="AR35" t="s">
        <v>202</v>
      </c>
      <c r="AX35" t="s">
        <v>226</v>
      </c>
      <c r="AZ35" t="s">
        <v>923</v>
      </c>
      <c r="BF35" t="s">
        <v>721</v>
      </c>
    </row>
    <row r="36" spans="5:58" ht="20.100000000000001" customHeight="1">
      <c r="E36" s="130" t="s">
        <v>52</v>
      </c>
      <c r="F36" s="284" t="s">
        <v>53</v>
      </c>
      <c r="H36" s="153"/>
      <c r="I36" s="153"/>
      <c r="J36" s="153"/>
      <c r="K36" s="153"/>
      <c r="L36" s="218" t="str">
        <f t="shared" si="6"/>
        <v/>
      </c>
      <c r="M36" s="248" t="str">
        <f>+IFERROR(IF(COUNT(L36),ROUND(L36/'Shareholding Pattern'!$L$57*100,2),""),"")</f>
        <v/>
      </c>
      <c r="N36" s="153"/>
      <c r="O36" s="153"/>
      <c r="P36" s="131" t="str">
        <f t="shared" si="7"/>
        <v/>
      </c>
      <c r="Q36" s="208" t="str">
        <f>+IFERROR(IF(COUNT(P36),ROUND(P36/'Shareholding Pattern'!$P$58*100,2),""),"")</f>
        <v/>
      </c>
      <c r="R36" s="153"/>
      <c r="S36" s="153"/>
      <c r="T36" s="131" t="str">
        <f t="shared" si="8"/>
        <v/>
      </c>
      <c r="U36" s="250" t="str">
        <f>+IFERROR(IF(COUNT(L36,T36),ROUND(SUM(L36,T36)/SUM('Shareholding Pattern'!$L$57,'Shareholding Pattern'!$T$57)*100,2),""),"")</f>
        <v/>
      </c>
      <c r="V36" s="153"/>
      <c r="W36" s="212" t="str">
        <f t="shared" si="5"/>
        <v/>
      </c>
      <c r="X36" s="418"/>
      <c r="Y36" s="419"/>
      <c r="Z36" s="153"/>
      <c r="AR36" t="s">
        <v>203</v>
      </c>
      <c r="AX36" t="s">
        <v>523</v>
      </c>
      <c r="AZ36" t="s">
        <v>247</v>
      </c>
      <c r="BF36" t="s">
        <v>734</v>
      </c>
    </row>
    <row r="37" spans="5:58" ht="20.100000000000001" customHeight="1">
      <c r="E37" s="130" t="s">
        <v>54</v>
      </c>
      <c r="F37" s="284" t="s">
        <v>55</v>
      </c>
      <c r="H37" s="153"/>
      <c r="I37" s="153"/>
      <c r="J37" s="153"/>
      <c r="K37" s="153"/>
      <c r="L37" s="218" t="str">
        <f t="shared" si="6"/>
        <v/>
      </c>
      <c r="M37" s="248" t="str">
        <f>+IFERROR(IF(COUNT(L37),ROUND(L37/'Shareholding Pattern'!$L$57*100,2),""),"")</f>
        <v/>
      </c>
      <c r="N37" s="153"/>
      <c r="O37" s="153"/>
      <c r="P37" s="131" t="str">
        <f t="shared" si="7"/>
        <v/>
      </c>
      <c r="Q37" s="208" t="str">
        <f>+IFERROR(IF(COUNT(P37),ROUND(P37/'Shareholding Pattern'!$P$58*100,2),""),"")</f>
        <v/>
      </c>
      <c r="R37" s="153"/>
      <c r="S37" s="153"/>
      <c r="T37" s="131" t="str">
        <f t="shared" si="8"/>
        <v/>
      </c>
      <c r="U37" s="250" t="str">
        <f>+IFERROR(IF(COUNT(L37,T37),ROUND(SUM(L37,T37)/SUM('Shareholding Pattern'!$L$57,'Shareholding Pattern'!$T$57)*100,2),""),"")</f>
        <v/>
      </c>
      <c r="V37" s="153"/>
      <c r="W37" s="212" t="str">
        <f t="shared" si="5"/>
        <v/>
      </c>
      <c r="X37" s="418"/>
      <c r="Y37" s="419"/>
      <c r="Z37" s="153"/>
      <c r="AR37" t="s">
        <v>204</v>
      </c>
      <c r="AX37" t="s">
        <v>227</v>
      </c>
      <c r="AZ37" t="s">
        <v>248</v>
      </c>
      <c r="BF37" t="s">
        <v>818</v>
      </c>
    </row>
    <row r="38" spans="5:58" ht="20.100000000000001" customHeight="1">
      <c r="E38" s="136" t="s">
        <v>56</v>
      </c>
      <c r="F38" s="286" t="s">
        <v>33</v>
      </c>
      <c r="H38" s="153"/>
      <c r="I38" s="153"/>
      <c r="J38" s="153"/>
      <c r="K38" s="153"/>
      <c r="L38" s="251" t="str">
        <f t="shared" si="6"/>
        <v/>
      </c>
      <c r="M38" s="296" t="str">
        <f>+IFERROR(IF(COUNT(L38),ROUND(L38/'Shareholding Pattern'!$L$57*100,2),""),"")</f>
        <v/>
      </c>
      <c r="N38" s="153"/>
      <c r="O38" s="153"/>
      <c r="P38" s="137" t="str">
        <f t="shared" si="7"/>
        <v/>
      </c>
      <c r="Q38" s="252" t="str">
        <f>+IFERROR(IF(COUNT(P38),ROUND(P38/'Shareholding Pattern'!$P$58*100,2),""),"")</f>
        <v/>
      </c>
      <c r="R38" s="153"/>
      <c r="S38" s="153"/>
      <c r="T38" s="137" t="str">
        <f t="shared" si="8"/>
        <v/>
      </c>
      <c r="U38" s="253" t="str">
        <f>+IFERROR(IF(COUNT(L38,T38),ROUND(SUM(L38,T38)/SUM('Shareholding Pattern'!$L$57,'Shareholding Pattern'!$T$57)*100,2),""),"")</f>
        <v/>
      </c>
      <c r="V38" s="153"/>
      <c r="W38" s="212" t="str">
        <f t="shared" si="5"/>
        <v/>
      </c>
      <c r="X38" s="418"/>
      <c r="Y38" s="419"/>
      <c r="Z38" s="153"/>
      <c r="AR38" t="s">
        <v>205</v>
      </c>
      <c r="AX38" t="s">
        <v>524</v>
      </c>
      <c r="AZ38" t="s">
        <v>249</v>
      </c>
      <c r="BF38" t="s">
        <v>831</v>
      </c>
    </row>
    <row r="39" spans="5:58" ht="20.100000000000001" customHeight="1">
      <c r="E39" s="413" t="s">
        <v>57</v>
      </c>
      <c r="F39" s="413"/>
      <c r="G39" s="413"/>
      <c r="H39" s="4">
        <f t="shared" ref="H39:Z39" si="9">+IFERROR(IF(COUNT(H30:H38),ROUND(SUM(H30:H38),0),""),"")</f>
        <v>27</v>
      </c>
      <c r="I39" s="4">
        <f t="shared" si="9"/>
        <v>1311445</v>
      </c>
      <c r="J39" s="4" t="str">
        <f t="shared" si="9"/>
        <v/>
      </c>
      <c r="K39" s="77" t="str">
        <f t="shared" si="9"/>
        <v/>
      </c>
      <c r="L39" s="77">
        <f t="shared" si="6"/>
        <v>1311445</v>
      </c>
      <c r="M39" s="202">
        <f>+IFERROR(IF(COUNT(L39),ROUND(L39/'Shareholding Pattern'!$L$57*100,2),""),"")</f>
        <v>5.0999999999999996</v>
      </c>
      <c r="N39" s="202">
        <f t="shared" si="9"/>
        <v>1311445</v>
      </c>
      <c r="O39" s="202" t="str">
        <f t="shared" si="9"/>
        <v/>
      </c>
      <c r="P39" s="4">
        <f t="shared" si="9"/>
        <v>1311445</v>
      </c>
      <c r="Q39" s="209">
        <f>+IFERROR(IF(COUNT(P39),ROUND(P39/'Shareholding Pattern'!$P$58*100,2),""),"")</f>
        <v>5.0999999999999996</v>
      </c>
      <c r="R39" s="4" t="str">
        <f t="shared" si="9"/>
        <v/>
      </c>
      <c r="S39" s="4" t="str">
        <f t="shared" si="9"/>
        <v/>
      </c>
      <c r="T39" s="4" t="str">
        <f t="shared" si="9"/>
        <v/>
      </c>
      <c r="U39" s="184">
        <f>+IFERROR(IF(COUNT(L39,T39),ROUND(SUM(L39,T39)/SUM('Shareholding Pattern'!$L$57,'Shareholding Pattern'!$T$57)*100,2),""),"")</f>
        <v>5.0999999999999996</v>
      </c>
      <c r="V39" s="77">
        <f t="shared" si="9"/>
        <v>0</v>
      </c>
      <c r="W39" s="214">
        <f t="shared" si="5"/>
        <v>0</v>
      </c>
      <c r="X39" s="418"/>
      <c r="Y39" s="419"/>
      <c r="Z39" s="4">
        <f t="shared" si="9"/>
        <v>1275581</v>
      </c>
      <c r="AR39" t="s">
        <v>206</v>
      </c>
      <c r="AX39" t="s">
        <v>525</v>
      </c>
      <c r="AZ39" t="s">
        <v>925</v>
      </c>
      <c r="BF39" t="s">
        <v>846</v>
      </c>
    </row>
    <row r="40" spans="5:58" ht="37.5" customHeight="1">
      <c r="E40" s="185" t="s">
        <v>60</v>
      </c>
      <c r="F40" s="279" t="s">
        <v>61</v>
      </c>
      <c r="G40" s="274"/>
      <c r="H40" s="153">
        <v>4</v>
      </c>
      <c r="I40" s="153">
        <v>5888</v>
      </c>
      <c r="J40" s="153"/>
      <c r="K40" s="153"/>
      <c r="L40" s="254">
        <f>+IFERROR(IF(COUNT(I40:K40),ROUND(SUM(I40:K40),0),""),"")</f>
        <v>5888</v>
      </c>
      <c r="M40" s="255">
        <f>+IFERROR(IF(COUNT(L40),ROUND(L40/'Shareholding Pattern'!$L$57*100,2),""),"")</f>
        <v>0.02</v>
      </c>
      <c r="N40" s="326">
        <v>5888</v>
      </c>
      <c r="O40" s="326"/>
      <c r="P40" s="256">
        <f t="shared" ref="P40" si="10">+IFERROR(IF(COUNT(N40:O40),ROUND(SUM(N40:O40),0),""),"")</f>
        <v>5888</v>
      </c>
      <c r="Q40" s="256">
        <f>+IFERROR(IF(COUNT(P40),ROUND(P40/'Shareholding Pattern'!$P$58*100,2),""),"")</f>
        <v>0.02</v>
      </c>
      <c r="R40" s="326"/>
      <c r="S40" s="326"/>
      <c r="T40" s="256" t="str">
        <f t="shared" ref="T40" si="11">+IFERROR(IF(COUNT(R40:S40),ROUND(SUM(R40:S40),0),""),"")</f>
        <v/>
      </c>
      <c r="U40" s="257">
        <f>+IFERROR(IF(COUNT(L40,T40),ROUND(SUM(L40,T40)/SUM('Shareholding Pattern'!$L$57,'Shareholding Pattern'!$T$57)*100,2),""),"")</f>
        <v>0.02</v>
      </c>
      <c r="V40" s="326">
        <v>0</v>
      </c>
      <c r="W40" s="327">
        <f t="shared" si="5"/>
        <v>0</v>
      </c>
      <c r="X40" s="418"/>
      <c r="Y40" s="419"/>
      <c r="Z40" s="326">
        <v>0</v>
      </c>
      <c r="AR40" t="s">
        <v>207</v>
      </c>
      <c r="AX40" t="s">
        <v>228</v>
      </c>
      <c r="AZ40" t="s">
        <v>250</v>
      </c>
      <c r="BF40" t="s">
        <v>864</v>
      </c>
    </row>
    <row r="41" spans="5:58" ht="20.100000000000001" customHeight="1">
      <c r="E41" s="413" t="s">
        <v>62</v>
      </c>
      <c r="F41" s="413"/>
      <c r="G41" s="413"/>
      <c r="H41" s="1">
        <f>+IF(COUNT(H40),SUM(H40),"")</f>
        <v>4</v>
      </c>
      <c r="I41" s="1">
        <f t="shared" ref="I41:V41" si="12">+IF(COUNT(I40),SUM(I40),"")</f>
        <v>5888</v>
      </c>
      <c r="J41" s="1" t="str">
        <f t="shared" si="12"/>
        <v/>
      </c>
      <c r="K41" s="1" t="str">
        <f t="shared" si="12"/>
        <v/>
      </c>
      <c r="L41" s="57">
        <f t="shared" si="12"/>
        <v>5888</v>
      </c>
      <c r="M41" s="202">
        <f>+IFERROR(IF(COUNT(L41),ROUND(L41/'Shareholding Pattern'!$L$57*100,2),""),"")</f>
        <v>0.02</v>
      </c>
      <c r="N41" s="37">
        <f t="shared" si="12"/>
        <v>5888</v>
      </c>
      <c r="O41" s="37" t="str">
        <f t="shared" si="12"/>
        <v/>
      </c>
      <c r="P41" s="1">
        <f t="shared" si="12"/>
        <v>5888</v>
      </c>
      <c r="Q41" s="210">
        <f>+IFERROR(IF(COUNT(P41),ROUND(P41/'Shareholding Pattern'!$P$58*100,2),""),"")</f>
        <v>0.02</v>
      </c>
      <c r="R41" s="1" t="str">
        <f t="shared" si="12"/>
        <v/>
      </c>
      <c r="S41" s="1" t="str">
        <f t="shared" si="12"/>
        <v/>
      </c>
      <c r="T41" s="1" t="str">
        <f t="shared" si="12"/>
        <v/>
      </c>
      <c r="U41" s="184">
        <f>+IFERROR(IF(COUNT(L41,T41),ROUND(SUM(L41,T41)/SUM('Shareholding Pattern'!$L$57,'Shareholding Pattern'!$T$57)*100,2),""),"")</f>
        <v>0.02</v>
      </c>
      <c r="V41" s="57">
        <f t="shared" si="12"/>
        <v>0</v>
      </c>
      <c r="W41" s="214">
        <f t="shared" si="5"/>
        <v>0</v>
      </c>
      <c r="X41" s="418"/>
      <c r="Y41" s="419"/>
      <c r="Z41" s="1">
        <f t="shared" ref="Z41" si="13">+IF(COUNT(Z40),SUM(Z40),"")</f>
        <v>0</v>
      </c>
      <c r="AR41" t="s">
        <v>966</v>
      </c>
    </row>
    <row r="42" spans="5:58" ht="20.100000000000001" customHeight="1">
      <c r="E42" s="134" t="s">
        <v>63</v>
      </c>
      <c r="F42" s="281" t="s">
        <v>64</v>
      </c>
      <c r="G42" s="186"/>
      <c r="H42" s="186"/>
      <c r="I42" s="186"/>
      <c r="J42" s="186"/>
      <c r="K42" s="186"/>
      <c r="L42" s="186"/>
      <c r="M42" s="187"/>
      <c r="N42" s="188"/>
      <c r="O42" s="188"/>
      <c r="P42" s="186"/>
      <c r="Q42" s="187"/>
      <c r="R42" s="186"/>
      <c r="S42" s="186"/>
      <c r="T42" s="186"/>
      <c r="U42" s="186"/>
      <c r="V42" s="188"/>
      <c r="W42" s="189"/>
      <c r="X42" s="418"/>
      <c r="Y42" s="419"/>
      <c r="Z42" s="190"/>
    </row>
    <row r="43" spans="5:58" ht="51.75" customHeight="1">
      <c r="E43" s="170" t="s">
        <v>76</v>
      </c>
      <c r="F43" s="282" t="s">
        <v>65</v>
      </c>
      <c r="H43" s="153">
        <v>26339</v>
      </c>
      <c r="I43" s="153">
        <v>9498045</v>
      </c>
      <c r="J43" s="153"/>
      <c r="K43" s="153"/>
      <c r="L43" s="258">
        <f>+IFERROR(IF(COUNT(I43:K43),ROUND(SUM(I43:K43),0),""),"")</f>
        <v>9498045</v>
      </c>
      <c r="M43" s="259">
        <f>+IFERROR(IF(COUNT(L43),ROUND(L43/'Shareholding Pattern'!$L$57*100,2),""),"")</f>
        <v>36.97</v>
      </c>
      <c r="N43" s="317">
        <v>9498045</v>
      </c>
      <c r="O43" s="249"/>
      <c r="P43" s="260">
        <f t="shared" ref="P43" si="14">+IFERROR(IF(COUNT(N43:O43),ROUND(SUM(N43:O43),0),""),"")</f>
        <v>9498045</v>
      </c>
      <c r="Q43" s="206">
        <f>+IFERROR(IF(COUNT(P43),ROUND(P43/'Shareholding Pattern'!$P$58*100,2),""),"")</f>
        <v>36.97</v>
      </c>
      <c r="R43" s="249"/>
      <c r="S43" s="249"/>
      <c r="T43" s="260" t="str">
        <f>+IFERROR(IF(COUNT(R43:S43),ROUND(SUM(R43:S43),0),""),"")</f>
        <v/>
      </c>
      <c r="U43" s="261">
        <f>+IFERROR(IF(COUNT(L43,T43),ROUND(SUM(L43,T43)/SUM('Shareholding Pattern'!$L$57,'Shareholding Pattern'!$T$57)*100,2),""),"")</f>
        <v>36.97</v>
      </c>
      <c r="V43" s="249">
        <v>0</v>
      </c>
      <c r="W43" s="212">
        <f t="shared" si="5"/>
        <v>0</v>
      </c>
      <c r="X43" s="418"/>
      <c r="Y43" s="419"/>
      <c r="Z43" s="153">
        <v>8975309</v>
      </c>
      <c r="AR43" t="s">
        <v>208</v>
      </c>
    </row>
    <row r="44" spans="5:58" ht="43.5" customHeight="1">
      <c r="E44" s="170" t="s">
        <v>77</v>
      </c>
      <c r="F44" s="283" t="s">
        <v>66</v>
      </c>
      <c r="H44" s="153">
        <v>12</v>
      </c>
      <c r="I44" s="153">
        <v>1146137</v>
      </c>
      <c r="J44" s="153"/>
      <c r="K44" s="153"/>
      <c r="L44" s="258">
        <f t="shared" ref="L44:L50" si="15">+IFERROR(IF(COUNT(I44:K44),ROUND(SUM(I44:K44),0),""),"")</f>
        <v>1146137</v>
      </c>
      <c r="M44" s="259">
        <f>+IFERROR(IF(COUNT(L44),ROUND(L44/'Shareholding Pattern'!$L$57*100,2),""),"")</f>
        <v>4.46</v>
      </c>
      <c r="N44" s="317">
        <v>1146137</v>
      </c>
      <c r="O44" s="330"/>
      <c r="P44" s="260">
        <f t="shared" ref="P44:P48" si="16">+IFERROR(IF(COUNT(N44:O44),ROUND(SUM(N44:O44),0),""),"")</f>
        <v>1146137</v>
      </c>
      <c r="Q44" s="206">
        <f>+IFERROR(IF(COUNT(P44),ROUND(P44/'Shareholding Pattern'!$P$58*100,2),""),"")</f>
        <v>4.46</v>
      </c>
      <c r="R44" s="249"/>
      <c r="S44" s="249"/>
      <c r="T44" s="260" t="str">
        <f t="shared" ref="T44:T50" si="17">+IFERROR(IF(COUNT(R44:S44),ROUND(SUM(R44:S44),0),""),"")</f>
        <v/>
      </c>
      <c r="U44" s="261">
        <f>+IFERROR(IF(COUNT(L44,T44),ROUND(SUM(L44,T44)/SUM('Shareholding Pattern'!$L$57,'Shareholding Pattern'!$T$57)*100,2),""),"")</f>
        <v>4.46</v>
      </c>
      <c r="V44" s="249">
        <v>0</v>
      </c>
      <c r="W44" s="212">
        <f t="shared" si="5"/>
        <v>0</v>
      </c>
      <c r="X44" s="418"/>
      <c r="Y44" s="419"/>
      <c r="Z44" s="153">
        <v>1146137</v>
      </c>
      <c r="AR44" t="s">
        <v>209</v>
      </c>
    </row>
    <row r="45" spans="5:58" ht="20.100000000000001" customHeight="1">
      <c r="E45" s="170" t="s">
        <v>28</v>
      </c>
      <c r="F45" s="284" t="s">
        <v>67</v>
      </c>
      <c r="H45" s="153"/>
      <c r="I45" s="153"/>
      <c r="J45" s="153"/>
      <c r="K45" s="153"/>
      <c r="L45" s="258" t="str">
        <f t="shared" si="15"/>
        <v/>
      </c>
      <c r="M45" s="259" t="str">
        <f>+IFERROR(IF(COUNT(L45),ROUND(L45/'Shareholding Pattern'!$L$57*100,2),""),"")</f>
        <v/>
      </c>
      <c r="N45" s="317"/>
      <c r="O45" s="249"/>
      <c r="P45" s="260" t="str">
        <f t="shared" si="16"/>
        <v/>
      </c>
      <c r="Q45" s="206" t="str">
        <f>+IFERROR(IF(COUNT(P45),ROUND(P45/'Shareholding Pattern'!$P$58*100,2),""),"")</f>
        <v/>
      </c>
      <c r="R45" s="249"/>
      <c r="S45" s="249"/>
      <c r="T45" s="260" t="str">
        <f t="shared" si="17"/>
        <v/>
      </c>
      <c r="U45" s="261" t="str">
        <f>+IFERROR(IF(COUNT(L45,T45),ROUND(SUM(L45,T45)/SUM('Shareholding Pattern'!$L$57,'Shareholding Pattern'!$T$57)*100,2),""),"")</f>
        <v/>
      </c>
      <c r="V45" s="249"/>
      <c r="W45" s="212" t="str">
        <f t="shared" si="5"/>
        <v/>
      </c>
      <c r="X45" s="418"/>
      <c r="Y45" s="419"/>
      <c r="Z45" s="153"/>
      <c r="AR45" t="s">
        <v>210</v>
      </c>
    </row>
    <row r="46" spans="5:58" ht="20.100000000000001" customHeight="1">
      <c r="E46" s="170" t="s">
        <v>30</v>
      </c>
      <c r="F46" s="284" t="s">
        <v>68</v>
      </c>
      <c r="H46" s="153"/>
      <c r="I46" s="153"/>
      <c r="J46" s="153"/>
      <c r="K46" s="153"/>
      <c r="L46" s="258" t="str">
        <f t="shared" si="15"/>
        <v/>
      </c>
      <c r="M46" s="259" t="str">
        <f>+IFERROR(IF(COUNT(L46),ROUND(L46/'Shareholding Pattern'!$L$57*100,2),""),"")</f>
        <v/>
      </c>
      <c r="N46" s="317"/>
      <c r="O46" s="249"/>
      <c r="P46" s="260" t="str">
        <f t="shared" si="16"/>
        <v/>
      </c>
      <c r="Q46" s="260" t="str">
        <f>+IFERROR(IF(COUNT(P46),ROUND(P46/'Shareholding Pattern'!$P$58*100,2),""),"")</f>
        <v/>
      </c>
      <c r="R46" s="249"/>
      <c r="S46" s="249"/>
      <c r="T46" s="260" t="str">
        <f t="shared" si="17"/>
        <v/>
      </c>
      <c r="U46" s="261" t="str">
        <f>+IFERROR(IF(COUNT(L46,T46),ROUND(SUM(L46,T46)/SUM('Shareholding Pattern'!$L$57,'Shareholding Pattern'!$T$57)*100,2),""),"")</f>
        <v/>
      </c>
      <c r="V46" s="249"/>
      <c r="W46" s="212" t="str">
        <f t="shared" si="5"/>
        <v/>
      </c>
      <c r="X46" s="418"/>
      <c r="Y46" s="419"/>
      <c r="Z46" s="153"/>
      <c r="AR46" t="s">
        <v>211</v>
      </c>
    </row>
    <row r="47" spans="5:58" ht="39" customHeight="1">
      <c r="E47" s="170" t="s">
        <v>32</v>
      </c>
      <c r="F47" s="285" t="s">
        <v>69</v>
      </c>
      <c r="H47" s="153"/>
      <c r="I47" s="153"/>
      <c r="J47" s="153"/>
      <c r="K47" s="153"/>
      <c r="L47" s="258" t="str">
        <f t="shared" si="15"/>
        <v/>
      </c>
      <c r="M47" s="259" t="str">
        <f>+IFERROR(IF(COUNT(L47),ROUND(L47/'Shareholding Pattern'!$L$57*100,2),""),"")</f>
        <v/>
      </c>
      <c r="N47" s="317"/>
      <c r="O47" s="249"/>
      <c r="P47" s="260" t="str">
        <f t="shared" si="16"/>
        <v/>
      </c>
      <c r="Q47" s="260" t="str">
        <f>+IFERROR(IF(COUNT(P47),ROUND(P47/'Shareholding Pattern'!$P$58*100,2),""),"")</f>
        <v/>
      </c>
      <c r="R47" s="249"/>
      <c r="S47" s="249"/>
      <c r="T47" s="260" t="str">
        <f t="shared" si="17"/>
        <v/>
      </c>
      <c r="U47" s="261" t="str">
        <f>+IFERROR(IF(COUNT(L47,T47),ROUND(SUM(L47,T47)/SUM('Shareholding Pattern'!$L$57,'Shareholding Pattern'!$T$57)*100,2),""),"")</f>
        <v/>
      </c>
      <c r="V47" s="153"/>
      <c r="W47" s="212" t="str">
        <f t="shared" si="5"/>
        <v/>
      </c>
      <c r="X47" s="418"/>
      <c r="Y47" s="419"/>
      <c r="Z47" s="153"/>
      <c r="AR47" t="s">
        <v>212</v>
      </c>
    </row>
    <row r="48" spans="5:58" ht="20.100000000000001" customHeight="1">
      <c r="E48" s="191" t="s">
        <v>42</v>
      </c>
      <c r="F48" s="286" t="s">
        <v>33</v>
      </c>
      <c r="H48" s="153">
        <v>1235</v>
      </c>
      <c r="I48" s="153">
        <v>2459971</v>
      </c>
      <c r="J48" s="153"/>
      <c r="K48" s="153"/>
      <c r="L48" s="262">
        <f t="shared" si="15"/>
        <v>2459971</v>
      </c>
      <c r="M48" s="263">
        <f>+IFERROR(IF(COUNT(L48),ROUND(L48/'Shareholding Pattern'!$L$57*100,2),""),"")</f>
        <v>9.57</v>
      </c>
      <c r="N48" s="317">
        <v>2459971</v>
      </c>
      <c r="O48" s="249"/>
      <c r="P48" s="264">
        <f t="shared" si="16"/>
        <v>2459971</v>
      </c>
      <c r="Q48" s="265">
        <f>+IFERROR(IF(COUNT(P48),ROUND(P48/'Shareholding Pattern'!$P$58*100,2),""),"")</f>
        <v>9.57</v>
      </c>
      <c r="R48" s="249"/>
      <c r="S48" s="249"/>
      <c r="T48" s="264" t="str">
        <f t="shared" si="17"/>
        <v/>
      </c>
      <c r="U48" s="266">
        <f>+IFERROR(IF(COUNT(L48,T48),ROUND(SUM(L48,T48)/SUM('Shareholding Pattern'!$L$57,'Shareholding Pattern'!$T$57)*100,2),""),"")</f>
        <v>9.57</v>
      </c>
      <c r="V48" s="153">
        <v>0</v>
      </c>
      <c r="W48" s="267">
        <f t="shared" si="5"/>
        <v>0</v>
      </c>
      <c r="X48" s="418"/>
      <c r="Y48" s="419"/>
      <c r="Z48" s="153">
        <v>2415497</v>
      </c>
      <c r="AR48" t="s">
        <v>213</v>
      </c>
    </row>
    <row r="49" spans="5:44" ht="20.100000000000001" customHeight="1">
      <c r="E49" s="413" t="s">
        <v>70</v>
      </c>
      <c r="F49" s="413"/>
      <c r="G49" s="413"/>
      <c r="H49" s="193">
        <f>+IFERROR(IF(COUNT(H43:H48),ROUND(SUM(H43:H48),0),""),"")</f>
        <v>27586</v>
      </c>
      <c r="I49" s="193">
        <f t="shared" ref="I49:V49" si="18">+IFERROR(IF(COUNT(I43:I48),ROUND(SUM(I43:I48),0),""),"")</f>
        <v>13104153</v>
      </c>
      <c r="J49" s="193" t="str">
        <f t="shared" si="18"/>
        <v/>
      </c>
      <c r="K49" s="193" t="str">
        <f t="shared" si="18"/>
        <v/>
      </c>
      <c r="L49" s="219">
        <f t="shared" si="15"/>
        <v>13104153</v>
      </c>
      <c r="M49" s="203">
        <f>+IFERROR(IF(COUNT(L49),ROUND(L49/'Shareholding Pattern'!$L$57*100,2),""),"")</f>
        <v>51</v>
      </c>
      <c r="N49" s="195">
        <f t="shared" si="18"/>
        <v>13104153</v>
      </c>
      <c r="O49" s="195" t="str">
        <f t="shared" si="18"/>
        <v/>
      </c>
      <c r="P49" s="194">
        <f t="shared" ref="P49" si="19">+IFERROR(IF(COUNT(N49:O49),ROUND(SUM(N49:O49),0),""),"")</f>
        <v>13104153</v>
      </c>
      <c r="Q49" s="207">
        <f>+IFERROR(IF(COUNT(P49),ROUND(P49/'Shareholding Pattern'!$P$58*100,2),""),"")</f>
        <v>51</v>
      </c>
      <c r="R49" s="193" t="str">
        <f>+IFERROR(IF(COUNT(R43:R48),ROUND(SUM(R43:R48),0),""),"")</f>
        <v/>
      </c>
      <c r="S49" s="193" t="str">
        <f t="shared" si="18"/>
        <v/>
      </c>
      <c r="T49" s="194" t="str">
        <f t="shared" ref="T49" si="20">+IFERROR(IF(COUNT(R49:S49),ROUND(SUM(R49:S49),0),""),"")</f>
        <v/>
      </c>
      <c r="U49" s="196">
        <f>+IFERROR(IF(COUNT(L49,T49),ROUND(SUM(L49,T49)/SUM('Shareholding Pattern'!$L$57,'Shareholding Pattern'!$T$57)*100,2),""),"")</f>
        <v>51</v>
      </c>
      <c r="V49" s="195">
        <f t="shared" si="18"/>
        <v>0</v>
      </c>
      <c r="W49" s="213">
        <f t="shared" si="5"/>
        <v>0</v>
      </c>
      <c r="X49" s="418"/>
      <c r="Y49" s="419"/>
      <c r="Z49" s="193">
        <f t="shared" ref="Z49" si="21">+IFERROR(IF(COUNT(Z43:Z48),ROUND(SUM(Z43:Z48),0),""),"")</f>
        <v>12536943</v>
      </c>
      <c r="AR49" t="s">
        <v>214</v>
      </c>
    </row>
    <row r="50" spans="5:44" ht="20.100000000000001" customHeight="1">
      <c r="E50" s="412" t="s">
        <v>106</v>
      </c>
      <c r="F50" s="412"/>
      <c r="G50" s="412"/>
      <c r="H50" s="193">
        <f>+IFERROR(IF(COUNT(H39,H41,H49),ROUND(SUM(H39,H41,H49),0),""),"")</f>
        <v>27617</v>
      </c>
      <c r="I50" s="193">
        <f t="shared" ref="I50:V50" si="22">+IFERROR(IF(COUNT(I39,I41,I49),ROUND(SUM(I39,I41,I49),0),""),"")</f>
        <v>14421486</v>
      </c>
      <c r="J50" s="193" t="str">
        <f t="shared" si="22"/>
        <v/>
      </c>
      <c r="K50" s="220" t="str">
        <f t="shared" si="22"/>
        <v/>
      </c>
      <c r="L50" s="219">
        <f t="shared" si="15"/>
        <v>14421486</v>
      </c>
      <c r="M50" s="203">
        <f>+IFERROR(IF(COUNT(L50),ROUND(L50/'Shareholding Pattern'!$L$57*100,2),""),"")</f>
        <v>56.13</v>
      </c>
      <c r="N50" s="195">
        <f t="shared" si="22"/>
        <v>14421486</v>
      </c>
      <c r="O50" s="195" t="str">
        <f t="shared" si="22"/>
        <v/>
      </c>
      <c r="P50" s="193">
        <f t="shared" si="22"/>
        <v>14421486</v>
      </c>
      <c r="Q50" s="207">
        <f>+IFERROR(IF(COUNT(P50),ROUND(P50/'Shareholding Pattern'!$P$58*100,2),""),"")</f>
        <v>56.13</v>
      </c>
      <c r="R50" s="193" t="str">
        <f>+IFERROR(IF(COUNT(R39,R40,R49),ROUND(SUM(R39,R40,R49),0),""),"")</f>
        <v/>
      </c>
      <c r="S50" s="193" t="str">
        <f>+IFERROR(IF(COUNT(S39,S40,S49),ROUND(SUM(S39,S40,S49),0),""),"")</f>
        <v/>
      </c>
      <c r="T50" s="197" t="str">
        <f t="shared" si="17"/>
        <v/>
      </c>
      <c r="U50" s="196">
        <f>+IFERROR(IF(COUNT(L50,T50),ROUND(SUM(L50,T50)/SUM('Shareholding Pattern'!$L$57,'Shareholding Pattern'!$T$57)*100,2),""),"")</f>
        <v>56.13</v>
      </c>
      <c r="V50" s="195">
        <f t="shared" si="22"/>
        <v>0</v>
      </c>
      <c r="W50" s="213">
        <f t="shared" si="5"/>
        <v>0</v>
      </c>
      <c r="X50" s="420"/>
      <c r="Y50" s="421"/>
      <c r="Z50" s="193">
        <f t="shared" ref="Z50" si="23">+IFERROR(IF(COUNT(Z39,Z41,Z49),ROUND(SUM(Z39,Z41,Z49),0),""),"")</f>
        <v>13812524</v>
      </c>
      <c r="AR50" t="s">
        <v>215</v>
      </c>
    </row>
    <row r="51" spans="5:44" ht="34.5" customHeight="1">
      <c r="E51" s="192"/>
      <c r="F51" s="292" t="s">
        <v>963</v>
      </c>
      <c r="G51" s="289"/>
      <c r="H51" s="289"/>
      <c r="I51" s="289"/>
      <c r="J51" s="289"/>
      <c r="K51" s="289"/>
      <c r="L51" s="289"/>
      <c r="M51" s="289"/>
      <c r="N51" s="289"/>
      <c r="O51" s="289"/>
      <c r="P51" s="289"/>
      <c r="Q51" s="289"/>
      <c r="R51" s="289"/>
      <c r="S51" s="289"/>
      <c r="T51" s="289"/>
      <c r="U51" s="289"/>
      <c r="V51" s="289"/>
      <c r="W51" s="289"/>
      <c r="X51" s="289"/>
      <c r="Y51" s="289"/>
      <c r="Z51" s="290"/>
    </row>
    <row r="52" spans="5:44" ht="42" customHeight="1">
      <c r="E52" s="152"/>
      <c r="F52" s="280" t="s">
        <v>964</v>
      </c>
      <c r="M52"/>
      <c r="N52"/>
      <c r="O52"/>
      <c r="Q52"/>
      <c r="U52"/>
      <c r="V52"/>
      <c r="W52"/>
      <c r="X52"/>
      <c r="Y52"/>
      <c r="Z52" s="291"/>
    </row>
    <row r="53" spans="5:44" ht="34.5" customHeight="1">
      <c r="E53" s="138" t="s">
        <v>58</v>
      </c>
      <c r="F53" s="450" t="s">
        <v>59</v>
      </c>
      <c r="G53" s="451"/>
      <c r="H53" s="451"/>
      <c r="I53" s="451"/>
      <c r="J53" s="451"/>
      <c r="K53" s="451"/>
      <c r="L53" s="451"/>
      <c r="M53" s="451"/>
      <c r="N53" s="451"/>
      <c r="O53" s="451"/>
      <c r="P53" s="451"/>
      <c r="Q53" s="451"/>
      <c r="R53" s="451"/>
      <c r="S53" s="451"/>
      <c r="T53" s="451"/>
      <c r="U53" s="451"/>
      <c r="V53" s="451"/>
      <c r="W53" s="451"/>
      <c r="X53" s="451"/>
      <c r="Y53" s="451"/>
      <c r="Z53" s="452"/>
    </row>
    <row r="54" spans="5:44" ht="33" customHeight="1">
      <c r="E54" s="139" t="s">
        <v>78</v>
      </c>
      <c r="F54" s="288" t="s">
        <v>71</v>
      </c>
      <c r="H54" s="153"/>
      <c r="I54" s="153"/>
      <c r="J54" s="153"/>
      <c r="K54" s="153"/>
      <c r="L54" s="258" t="str">
        <f>+IFERROR(IF(COUNT(I54:K54),ROUND(SUM(I54:K54),2),""),"")</f>
        <v/>
      </c>
      <c r="M54" s="204"/>
      <c r="N54" s="249"/>
      <c r="O54" s="249"/>
      <c r="P54" s="260" t="str">
        <f>+IFERROR(IF(COUNT(N54:O54),ROUND(SUM(N54:O54),2),""),"")</f>
        <v/>
      </c>
      <c r="Q54" s="206" t="str">
        <f>+IFERROR(IF(COUNT(P54),ROUND(P54/'Shareholding Pattern'!$P$58*100,2),""),"")</f>
        <v/>
      </c>
      <c r="R54" s="153"/>
      <c r="S54" s="153"/>
      <c r="T54" s="260" t="str">
        <f>+IFERROR(IF(COUNT(R54:S54),ROUND(SUM(R54:S54),2),""),"")</f>
        <v/>
      </c>
      <c r="U54" s="178"/>
      <c r="V54" s="328"/>
      <c r="W54" s="212" t="str">
        <f t="shared" ref="W54:W58" si="24">+IFERROR(IF(COUNT(V54),ROUND(SUM(V54)/SUM(I54)*100,2),""),0)</f>
        <v/>
      </c>
      <c r="X54" s="433"/>
      <c r="Y54" s="434"/>
      <c r="Z54" s="153"/>
      <c r="AR54" t="s">
        <v>216</v>
      </c>
    </row>
    <row r="55" spans="5:44" ht="33.75" customHeight="1">
      <c r="E55" s="139" t="s">
        <v>60</v>
      </c>
      <c r="F55" s="288" t="s">
        <v>72</v>
      </c>
      <c r="H55" s="153">
        <v>1</v>
      </c>
      <c r="I55" s="153">
        <v>1148640</v>
      </c>
      <c r="J55" s="153"/>
      <c r="K55" s="153"/>
      <c r="L55" s="258">
        <f>+IFERROR(IF(COUNT(I55:K55),ROUND(SUM(I55:K55),2),""),"")</f>
        <v>1148640</v>
      </c>
      <c r="M55" s="268">
        <f>+IFERROR(IF(COUNT(L55),ROUND(L55/'Shareholding Pattern'!$L$57*100,2),""),"")</f>
        <v>4.47</v>
      </c>
      <c r="N55" s="249">
        <v>1148640</v>
      </c>
      <c r="O55" s="249"/>
      <c r="P55" s="260">
        <f>+IFERROR(IF(COUNT(N55:O55),ROUND(SUM(N55:O55),2),""),"")</f>
        <v>1148640</v>
      </c>
      <c r="Q55" s="206">
        <f>+IFERROR(IF(COUNT(P55),ROUND(P55/'Shareholding Pattern'!$P$58*100,2),""),"")</f>
        <v>4.47</v>
      </c>
      <c r="R55" s="153"/>
      <c r="S55" s="153"/>
      <c r="T55" s="260" t="str">
        <f>+IFERROR(IF(COUNT(R55:S55),ROUND(SUM(R55:S55),2),""),"")</f>
        <v/>
      </c>
      <c r="U55" s="172">
        <f>+IFERROR(IF(COUNT(L55,T55),ROUND(SUM(L55,T55)/SUM('Shareholding Pattern'!$L$57,'Shareholding Pattern'!$T$57)*100,2),""),"")</f>
        <v>4.47</v>
      </c>
      <c r="V55" s="328">
        <v>0</v>
      </c>
      <c r="W55" s="212">
        <f t="shared" si="24"/>
        <v>0</v>
      </c>
      <c r="X55" s="435"/>
      <c r="Y55" s="436"/>
      <c r="Z55" s="153">
        <v>1148640</v>
      </c>
      <c r="AR55" t="s">
        <v>217</v>
      </c>
    </row>
    <row r="56" spans="5:44" ht="31.5" customHeight="1">
      <c r="E56" s="414" t="s">
        <v>73</v>
      </c>
      <c r="F56" s="414"/>
      <c r="G56" s="414"/>
      <c r="H56" s="173">
        <f>IFERROR(IF(COUNT(H54:H55),ROUND(SUM(H54:H55),0),""),"")</f>
        <v>1</v>
      </c>
      <c r="I56" s="173">
        <f t="shared" ref="I56:Z56" si="25">IFERROR(IF(COUNT(I54:I55),ROUND(SUM(I54:I55),0),""),"")</f>
        <v>1148640</v>
      </c>
      <c r="J56" s="173" t="str">
        <f t="shared" si="25"/>
        <v/>
      </c>
      <c r="K56" s="173" t="str">
        <f t="shared" si="25"/>
        <v/>
      </c>
      <c r="L56" s="173">
        <f t="shared" si="25"/>
        <v>1148640</v>
      </c>
      <c r="M56" s="205">
        <f>+IFERROR(IF(COUNT(L56),ROUND(L56/'Shareholding Pattern'!$L$57*100,2),""),"")</f>
        <v>4.47</v>
      </c>
      <c r="N56" s="174">
        <f t="shared" si="25"/>
        <v>1148640</v>
      </c>
      <c r="O56" s="174" t="str">
        <f t="shared" si="25"/>
        <v/>
      </c>
      <c r="P56" s="175">
        <f t="shared" si="25"/>
        <v>1148640</v>
      </c>
      <c r="Q56" s="206">
        <f>+IFERROR(IF(COUNT(P56),ROUND(P56/'Shareholding Pattern'!$P$58*100,2),""),"")</f>
        <v>4.47</v>
      </c>
      <c r="R56" s="171" t="str">
        <f t="shared" si="25"/>
        <v/>
      </c>
      <c r="S56" s="171" t="str">
        <f t="shared" si="25"/>
        <v/>
      </c>
      <c r="T56" s="171" t="str">
        <f t="shared" si="25"/>
        <v/>
      </c>
      <c r="U56" s="176">
        <f>+IFERROR(IF(COUNT(L56,T56),ROUND(SUM(L56,T56)/SUM('Shareholding Pattern'!$L$57,'Shareholding Pattern'!$T$57)*100,2),""),"")</f>
        <v>4.47</v>
      </c>
      <c r="V56" s="173">
        <f t="shared" si="25"/>
        <v>0</v>
      </c>
      <c r="W56" s="212">
        <f t="shared" si="24"/>
        <v>0</v>
      </c>
      <c r="X56" s="435"/>
      <c r="Y56" s="436"/>
      <c r="Z56" s="171">
        <f t="shared" si="25"/>
        <v>1148640</v>
      </c>
      <c r="AR56" t="s">
        <v>218</v>
      </c>
    </row>
    <row r="57" spans="5:44" ht="26.25" customHeight="1">
      <c r="E57" s="415" t="s">
        <v>74</v>
      </c>
      <c r="F57" s="415"/>
      <c r="G57" s="415"/>
      <c r="H57" s="173">
        <f t="shared" ref="H57:Z57" si="26">+IFERROR(IF(COUNT(H26,H50,H55),ROUND(SUM(H26,H50,H55),0),""),"")</f>
        <v>27620</v>
      </c>
      <c r="I57" s="173">
        <f t="shared" si="26"/>
        <v>25693318</v>
      </c>
      <c r="J57" s="173" t="str">
        <f t="shared" si="26"/>
        <v/>
      </c>
      <c r="K57" s="173" t="str">
        <f t="shared" si="26"/>
        <v/>
      </c>
      <c r="L57" s="173">
        <f t="shared" si="26"/>
        <v>25693318</v>
      </c>
      <c r="M57" s="205">
        <f>+IFERROR(IF(COUNT(L57),ROUND(L57/'Shareholding Pattern'!$L$57*100,2),""),"")</f>
        <v>100</v>
      </c>
      <c r="N57" s="177">
        <f t="shared" si="26"/>
        <v>25693318</v>
      </c>
      <c r="O57" s="177" t="str">
        <f t="shared" si="26"/>
        <v/>
      </c>
      <c r="P57" s="173">
        <f t="shared" si="26"/>
        <v>25693318</v>
      </c>
      <c r="Q57" s="206">
        <f>+IFERROR(IF(COUNT(P57),ROUND(P57/'Shareholding Pattern'!$P$58*100,2),""),"")</f>
        <v>100</v>
      </c>
      <c r="R57" s="173" t="str">
        <f t="shared" si="26"/>
        <v/>
      </c>
      <c r="S57" s="173" t="str">
        <f t="shared" si="26"/>
        <v/>
      </c>
      <c r="T57" s="173" t="str">
        <f t="shared" si="26"/>
        <v/>
      </c>
      <c r="U57" s="176">
        <f>+IFERROR(IF(COUNT(L57,T57),ROUND(SUM(L57,T57)/SUM('Shareholding Pattern'!$L$57,'Shareholding Pattern'!$T$57)*100,2),""),"")</f>
        <v>100</v>
      </c>
      <c r="V57" s="173">
        <f t="shared" si="26"/>
        <v>1190000</v>
      </c>
      <c r="W57" s="212">
        <f t="shared" si="24"/>
        <v>4.63</v>
      </c>
      <c r="X57" s="437"/>
      <c r="Y57" s="438"/>
      <c r="Z57" s="171">
        <f t="shared" si="26"/>
        <v>25084356</v>
      </c>
    </row>
    <row r="58" spans="5:44" ht="22.5" customHeight="1">
      <c r="E58" s="415" t="s">
        <v>75</v>
      </c>
      <c r="F58" s="415"/>
      <c r="G58" s="415"/>
      <c r="H58" s="173">
        <f t="shared" ref="H58:Z58" si="27">+IFERROR(IF(COUNT(H26,H50,H56),ROUND(SUM(H26,H50,H56),0),""),"")</f>
        <v>27620</v>
      </c>
      <c r="I58" s="173">
        <f t="shared" si="27"/>
        <v>25693318</v>
      </c>
      <c r="J58" s="173" t="str">
        <f t="shared" si="27"/>
        <v/>
      </c>
      <c r="K58" s="173" t="str">
        <f t="shared" si="27"/>
        <v/>
      </c>
      <c r="L58" s="173">
        <f t="shared" si="27"/>
        <v>25693318</v>
      </c>
      <c r="M58" s="204"/>
      <c r="N58" s="177">
        <f t="shared" si="27"/>
        <v>25693318</v>
      </c>
      <c r="O58" s="177" t="str">
        <f t="shared" si="27"/>
        <v/>
      </c>
      <c r="P58" s="173">
        <f t="shared" si="27"/>
        <v>25693318</v>
      </c>
      <c r="Q58" s="206">
        <f>+IFERROR(IF(COUNT(P58),ROUND(P58/'Shareholding Pattern'!$P$58*100,2),""),"")</f>
        <v>100</v>
      </c>
      <c r="R58" s="173" t="str">
        <f t="shared" si="27"/>
        <v/>
      </c>
      <c r="S58" s="171" t="str">
        <f t="shared" si="27"/>
        <v/>
      </c>
      <c r="T58" s="173" t="str">
        <f t="shared" si="27"/>
        <v/>
      </c>
      <c r="U58" s="178"/>
      <c r="V58" s="173">
        <f t="shared" si="27"/>
        <v>1190000</v>
      </c>
      <c r="W58" s="212">
        <f t="shared" si="24"/>
        <v>4.63</v>
      </c>
      <c r="X58" s="173" t="str">
        <f t="shared" si="27"/>
        <v/>
      </c>
      <c r="Y58" s="172" t="str">
        <f t="shared" ref="Y58" si="28">+IFERROR(IF(COUNT(X58),ROUND(SUM(X58)/SUM(I58)*100,2),""),0)</f>
        <v/>
      </c>
      <c r="Z58" s="171">
        <f t="shared" si="27"/>
        <v>25084356</v>
      </c>
      <c r="AR58" t="s">
        <v>219</v>
      </c>
    </row>
    <row r="59" spans="5:44" ht="37.5" customHeight="1">
      <c r="E59" s="424" t="s">
        <v>184</v>
      </c>
      <c r="F59" s="425"/>
      <c r="G59" s="425"/>
      <c r="H59" s="425"/>
      <c r="I59" s="425"/>
      <c r="J59" s="425"/>
      <c r="K59" s="425"/>
      <c r="L59" s="425"/>
      <c r="M59" s="426"/>
      <c r="N59" s="422"/>
      <c r="O59" s="423"/>
      <c r="P59" s="300"/>
      <c r="Q59" s="301"/>
      <c r="R59" s="301"/>
      <c r="S59" s="301"/>
      <c r="T59" s="301"/>
      <c r="U59" s="301"/>
      <c r="V59" s="301"/>
      <c r="W59" s="301"/>
      <c r="X59" s="410"/>
      <c r="Y59" s="410"/>
      <c r="Z59" s="411"/>
    </row>
    <row r="60" spans="5:44"/>
  </sheetData>
  <sheetProtection password="F884" sheet="1" objects="1" scenarios="1"/>
  <mergeCells count="37">
    <mergeCell ref="J9:J11"/>
    <mergeCell ref="K9:K11"/>
    <mergeCell ref="F12:Y12"/>
    <mergeCell ref="F28:Y28"/>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6">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1:Z38" xr:uid="{00000000-0002-0000-0500-000001000000}">
      <formula1>I31</formula1>
    </dataValidation>
    <dataValidation type="whole" operator="lessThanOrEqual" allowBlank="1" showInputMessage="1" showErrorMessage="1" sqref="Z30 Z40 Z43:Z48" xr:uid="{00000000-0002-0000-0500-000002000000}">
      <formula1>L30</formula1>
    </dataValidation>
    <dataValidation type="whole" operator="greaterThanOrEqual" allowBlank="1" showInputMessage="1" showErrorMessage="1" sqref="N30:O38 N54:O55 I54:K55 R40:S40 R30:S38 I30:K38 N40:O40 R54:S55 I43:K48 I40:K40 R43:S48 N43:O43 N45:O48 N44" xr:uid="{00000000-0002-0000-0500-000003000000}">
      <formula1>0</formula1>
    </dataValidation>
    <dataValidation type="whole" operator="greaterThan" allowBlank="1" showInputMessage="1" showErrorMessage="1" sqref="H54:H55 H40 H43:H48 H30:H37" xr:uid="{00000000-0002-0000-0500-000004000000}">
      <formula1>0</formula1>
    </dataValidation>
    <dataValidation operator="greaterThan" allowBlank="1" showInputMessage="1" showErrorMessage="1" sqref="H14:H17 H20:H24 H38"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18"/>
  <sheetViews>
    <sheetView showGridLines="0" topLeftCell="D7" zoomScale="85" zoomScaleNormal="85" workbookViewId="0">
      <selection activeCell="Y18" sqref="Y18"/>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customWidth="1"/>
    <col min="22" max="22" width="8.85546875" customWidth="1"/>
    <col min="23" max="23" width="15.42578125" hidden="1" customWidth="1"/>
    <col min="24" max="24" width="8.85546875" hidden="1" customWidth="1"/>
    <col min="25" max="25" width="15.42578125" customWidth="1"/>
    <col min="26" max="26" width="18" customWidth="1"/>
    <col min="27" max="28" width="2.85546875" customWidth="1"/>
    <col min="29" max="16383" width="2.85546875" hidden="1"/>
    <col min="16384" max="16384" width="2" hidden="1"/>
  </cols>
  <sheetData>
    <row r="1" spans="5:26" hidden="1">
      <c r="I1">
        <v>2</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07" t="s">
        <v>138</v>
      </c>
      <c r="F9" s="407" t="s">
        <v>137</v>
      </c>
      <c r="G9" s="428" t="s">
        <v>1</v>
      </c>
      <c r="H9" s="428" t="s">
        <v>3</v>
      </c>
      <c r="I9" s="428" t="s">
        <v>4</v>
      </c>
      <c r="J9" s="428" t="s">
        <v>5</v>
      </c>
      <c r="K9" s="428" t="s">
        <v>6</v>
      </c>
      <c r="L9" s="428" t="s">
        <v>7</v>
      </c>
      <c r="M9" s="458" t="s">
        <v>8</v>
      </c>
      <c r="N9" s="459"/>
      <c r="O9" s="459"/>
      <c r="P9" s="460"/>
      <c r="Q9" s="428" t="s">
        <v>9</v>
      </c>
      <c r="R9" s="428" t="s">
        <v>1087</v>
      </c>
      <c r="S9" s="428" t="s">
        <v>135</v>
      </c>
      <c r="T9" s="407" t="s">
        <v>144</v>
      </c>
      <c r="U9" s="439" t="s">
        <v>12</v>
      </c>
      <c r="V9" s="440"/>
      <c r="W9" s="439" t="s">
        <v>13</v>
      </c>
      <c r="X9" s="440"/>
      <c r="Y9" s="428" t="s">
        <v>14</v>
      </c>
      <c r="Z9" s="395" t="s">
        <v>1054</v>
      </c>
    </row>
    <row r="10" spans="5:26" ht="31.5" customHeight="1">
      <c r="E10" s="429"/>
      <c r="F10" s="456"/>
      <c r="G10" s="429"/>
      <c r="H10" s="429"/>
      <c r="I10" s="429"/>
      <c r="J10" s="429"/>
      <c r="K10" s="429"/>
      <c r="L10" s="429"/>
      <c r="M10" s="399" t="s">
        <v>136</v>
      </c>
      <c r="N10" s="446"/>
      <c r="O10" s="447"/>
      <c r="P10" s="428" t="s">
        <v>16</v>
      </c>
      <c r="Q10" s="429"/>
      <c r="R10" s="429"/>
      <c r="S10" s="429"/>
      <c r="T10" s="429"/>
      <c r="U10" s="443"/>
      <c r="V10" s="444"/>
      <c r="W10" s="443"/>
      <c r="X10" s="444"/>
      <c r="Y10" s="429"/>
      <c r="Z10" s="427"/>
    </row>
    <row r="11" spans="5:26" ht="78.75" customHeight="1">
      <c r="E11" s="430"/>
      <c r="F11" s="457"/>
      <c r="G11" s="430"/>
      <c r="H11" s="430"/>
      <c r="I11" s="430"/>
      <c r="J11" s="430"/>
      <c r="K11" s="430"/>
      <c r="L11" s="430"/>
      <c r="M11" s="36" t="s">
        <v>142</v>
      </c>
      <c r="N11" s="36" t="s">
        <v>18</v>
      </c>
      <c r="O11" s="35" t="s">
        <v>19</v>
      </c>
      <c r="P11" s="430"/>
      <c r="Q11" s="430"/>
      <c r="R11" s="430"/>
      <c r="S11" s="430"/>
      <c r="T11" s="430"/>
      <c r="U11" s="35" t="s">
        <v>20</v>
      </c>
      <c r="V11" s="35" t="s">
        <v>21</v>
      </c>
      <c r="W11" s="35" t="s">
        <v>20</v>
      </c>
      <c r="X11" s="35" t="s">
        <v>21</v>
      </c>
      <c r="Y11" s="430"/>
      <c r="Z11" s="427"/>
    </row>
    <row r="12" spans="5:26" ht="17.2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297"/>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row>
    <row r="14" spans="5:26"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26" ht="24.75" customHeight="1">
      <c r="E15" s="221">
        <v>1</v>
      </c>
      <c r="F15" s="336" t="s">
        <v>1090</v>
      </c>
      <c r="G15" s="337" t="s">
        <v>1091</v>
      </c>
      <c r="H15" s="51">
        <v>9756648</v>
      </c>
      <c r="I15" s="51"/>
      <c r="J15" s="51"/>
      <c r="K15" s="335">
        <f>+IFERROR(IF(COUNT(H15:J15),ROUND(SUM(H15:J15),0),""),"")</f>
        <v>9756648</v>
      </c>
      <c r="L15" s="55">
        <f>+IFERROR(IF(COUNT(K15),ROUND(K15/'Shareholding Pattern'!$L$57*100,2),""),"")</f>
        <v>37.97</v>
      </c>
      <c r="M15" s="233">
        <f>IF(H15="","",H15)</f>
        <v>9756648</v>
      </c>
      <c r="N15" s="233"/>
      <c r="O15" s="329">
        <f>+IFERROR(IF(COUNT(M15:N15),ROUND(SUM(M15,N15),2),""),"")</f>
        <v>9756648</v>
      </c>
      <c r="P15" s="55">
        <f>+IFERROR(IF(COUNT(O15),ROUND(O15/('Shareholding Pattern'!$P$58)*100,2),""),"")</f>
        <v>37.97</v>
      </c>
      <c r="Q15" s="51"/>
      <c r="R15" s="51"/>
      <c r="S15" s="335" t="str">
        <f>+IFERROR(IF(COUNT(Q15:R15),ROUND(SUM(Q15:R15),0),""),"")</f>
        <v/>
      </c>
      <c r="T15" s="17">
        <f>+IFERROR(IF(COUNT(K15,S15),ROUND(SUM(S15,K15)/SUM('Shareholding Pattern'!$L$57,'Shareholding Pattern'!$T$57)*100,2),""),"")</f>
        <v>37.97</v>
      </c>
      <c r="U15" s="51">
        <v>1190000</v>
      </c>
      <c r="V15" s="329">
        <f>+IFERROR(IF(COUNT(U15),ROUND(SUM(U15)/SUM(H15)*100,2),""),0)</f>
        <v>12.2</v>
      </c>
      <c r="W15" s="51"/>
      <c r="X15" s="329" t="str">
        <f>+IFERROR(IF(COUNT(W15),ROUND(SUM(W15)/SUM(H15)*100,2),""),0)</f>
        <v/>
      </c>
      <c r="Y15" s="51">
        <v>9756648</v>
      </c>
      <c r="Z15" s="325"/>
    </row>
    <row r="16" spans="5:26" ht="24.75" customHeight="1">
      <c r="E16" s="221">
        <v>2</v>
      </c>
      <c r="F16" s="336" t="s">
        <v>1092</v>
      </c>
      <c r="G16" s="337" t="s">
        <v>1093</v>
      </c>
      <c r="H16" s="51">
        <v>366544</v>
      </c>
      <c r="I16" s="51"/>
      <c r="J16" s="51"/>
      <c r="K16" s="335">
        <f>+IFERROR(IF(COUNT(H16:J16),ROUND(SUM(H16:J16),0),""),"")</f>
        <v>366544</v>
      </c>
      <c r="L16" s="55">
        <f>+IFERROR(IF(COUNT(K16),ROUND(K16/'Shareholding Pattern'!$L$57*100,2),""),"")</f>
        <v>1.43</v>
      </c>
      <c r="M16" s="233">
        <f>IF(H16="","",H16)</f>
        <v>366544</v>
      </c>
      <c r="N16" s="233"/>
      <c r="O16" s="329">
        <f>+IFERROR(IF(COUNT(M16:N16),ROUND(SUM(M16,N16),2),""),"")</f>
        <v>366544</v>
      </c>
      <c r="P16" s="55">
        <f>+IFERROR(IF(COUNT(O16),ROUND(O16/('Shareholding Pattern'!$P$58)*100,2),""),"")</f>
        <v>1.43</v>
      </c>
      <c r="Q16" s="51"/>
      <c r="R16" s="51"/>
      <c r="S16" s="335" t="str">
        <f>+IFERROR(IF(COUNT(Q16:R16),ROUND(SUM(Q16:R16),0),""),"")</f>
        <v/>
      </c>
      <c r="T16" s="17">
        <f>+IFERROR(IF(COUNT(K16,S16),ROUND(SUM(S16,K16)/SUM('Shareholding Pattern'!$L$57,'Shareholding Pattern'!$T$57)*100,2),""),"")</f>
        <v>1.43</v>
      </c>
      <c r="U16" s="51">
        <v>0</v>
      </c>
      <c r="V16" s="329">
        <f>+IFERROR(IF(COUNT(U16),ROUND(SUM(U16)/SUM(H16)*100,2),""),0)</f>
        <v>0</v>
      </c>
      <c r="W16" s="51"/>
      <c r="X16" s="329" t="str">
        <f>+IFERROR(IF(COUNT(W16),ROUND(SUM(W16)/SUM(H16)*100,2),""),0)</f>
        <v/>
      </c>
      <c r="Y16" s="51">
        <v>366544</v>
      </c>
      <c r="Z16" s="325"/>
    </row>
    <row r="17" spans="5:25" hidden="1">
      <c r="E17" s="222"/>
      <c r="F17" s="226"/>
      <c r="G17" s="226"/>
      <c r="H17" s="226"/>
      <c r="I17" s="226"/>
      <c r="J17" s="226"/>
      <c r="K17" s="226"/>
      <c r="L17" s="226"/>
      <c r="M17" s="226"/>
      <c r="N17" s="226"/>
      <c r="O17" s="226"/>
      <c r="P17" s="226"/>
      <c r="Q17" s="226"/>
      <c r="R17" s="226"/>
      <c r="S17" s="226"/>
      <c r="T17" s="226"/>
      <c r="U17" s="226"/>
      <c r="V17" s="226"/>
      <c r="W17" s="226"/>
      <c r="X17" s="226"/>
      <c r="Y17" s="227"/>
    </row>
    <row r="18" spans="5:25" ht="20.100000000000001" customHeight="1">
      <c r="E18" s="148"/>
      <c r="F18" s="71" t="s">
        <v>1002</v>
      </c>
      <c r="G18" s="71" t="s">
        <v>19</v>
      </c>
      <c r="H18" s="57">
        <f>+IFERROR(IF(COUNT(H14:H17),ROUND(SUM(H14:H17),0),""),"")</f>
        <v>10123192</v>
      </c>
      <c r="I18" s="57" t="str">
        <f>+IFERROR(IF(COUNT(I14:I17),ROUND(SUM(I14:I17),0),""),"")</f>
        <v/>
      </c>
      <c r="J18" s="57" t="str">
        <f>+IFERROR(IF(COUNT(J14:J17),ROUND(SUM(J14:J17),0),""),"")</f>
        <v/>
      </c>
      <c r="K18" s="57">
        <f>+IFERROR(IF(COUNT(K14:K17),ROUND(SUM(K14:K17),0),""),"")</f>
        <v>10123192</v>
      </c>
      <c r="L18" s="17">
        <f>+IFERROR(IF(COUNT(K18),ROUND(K18/'Shareholding Pattern'!$L$57*100,2),""),"")</f>
        <v>39.4</v>
      </c>
      <c r="M18" s="38">
        <f>+IFERROR(IF(COUNT(M14:M17),ROUND(SUM(M14:M17),0),""),"")</f>
        <v>10123192</v>
      </c>
      <c r="N18" s="38" t="str">
        <f>+IFERROR(IF(COUNT(N14:N17),ROUND(SUM(N14:N17),0),""),"")</f>
        <v/>
      </c>
      <c r="O18" s="38">
        <f>+IFERROR(IF(COUNT(O14:O17),ROUND(SUM(O14:O17),0),""),"")</f>
        <v>10123192</v>
      </c>
      <c r="P18" s="17">
        <f>+IFERROR(IF(COUNT(O18),ROUND(O18/('Shareholding Pattern'!$P$58)*100,2),""),"")</f>
        <v>39.4</v>
      </c>
      <c r="Q18" s="57" t="str">
        <f>+IFERROR(IF(COUNT(Q14:Q17),ROUND(SUM(Q14:Q17),0),""),"")</f>
        <v/>
      </c>
      <c r="R18" s="57" t="str">
        <f>+IFERROR(IF(COUNT(R14:R17),ROUND(SUM(R14:R17),0),""),"")</f>
        <v/>
      </c>
      <c r="S18" s="57" t="str">
        <f>+IFERROR(IF(COUNT(S14:S17),ROUND(SUM(S14:S17),0),""),"")</f>
        <v/>
      </c>
      <c r="T18" s="17">
        <f>+IFERROR(IF(COUNT(K18,S18),ROUND(SUM(S18,K18)/SUM('Shareholding Pattern'!$L$57,'Shareholding Pattern'!$T$57)*100,2),""),"")</f>
        <v>39.4</v>
      </c>
      <c r="U18" s="57">
        <f>+IFERROR(IF(COUNT(U14:U17),ROUND(SUM(U14:U17),0),""),"")</f>
        <v>1190000</v>
      </c>
      <c r="V18" s="17">
        <f>+IFERROR(IF(COUNT(U18),ROUND(SUM(U18)/SUM(H18)*100,2),""),0)</f>
        <v>11.76</v>
      </c>
      <c r="W18" s="57" t="str">
        <f>+IFERROR(IF(COUNT(W14:W17),ROUND(SUM(W14:W17),0),""),"")</f>
        <v/>
      </c>
      <c r="X18" s="17" t="str">
        <f>+IFERROR(IF(COUNT(W18),ROUND(SUM(W18)/SUM(H18)*100,2),""),0)</f>
        <v/>
      </c>
      <c r="Y18" s="57">
        <f>+IFERROR(IF(COUNT(Y14:Y17),ROUND(SUM(Y14:Y17),0),""),"")</f>
        <v>10123192</v>
      </c>
    </row>
  </sheetData>
  <sheetProtection password="F884" sheet="1" objects="1" scenarios="1"/>
  <mergeCells count="19">
    <mergeCell ref="E9:E11"/>
    <mergeCell ref="F9:F11"/>
    <mergeCell ref="G9:G11"/>
    <mergeCell ref="H9:H11"/>
    <mergeCell ref="Q9:Q11"/>
    <mergeCell ref="R9:R11"/>
    <mergeCell ref="I9:I11"/>
    <mergeCell ref="M10:O10"/>
    <mergeCell ref="P10:P11"/>
    <mergeCell ref="J9:J11"/>
    <mergeCell ref="K9:K11"/>
    <mergeCell ref="L9:L11"/>
    <mergeCell ref="M9:P9"/>
    <mergeCell ref="Z9:Z11"/>
    <mergeCell ref="S9:S11"/>
    <mergeCell ref="T9:T11"/>
    <mergeCell ref="U9:V10"/>
    <mergeCell ref="W9:X10"/>
    <mergeCell ref="Y9:Y11"/>
  </mergeCells>
  <dataValidations count="6">
    <dataValidation type="whole" operator="lessThanOrEqual" allowBlank="1" showInputMessage="1" showErrorMessage="1" sqref="W13 W15:W16" xr:uid="{00000000-0002-0000-0600-000000000000}">
      <formula1>H13</formula1>
    </dataValidation>
    <dataValidation type="whole" operator="lessThanOrEqual" allowBlank="1" showInputMessage="1" showErrorMessage="1" sqref="U13 U15:U16" xr:uid="{00000000-0002-0000-0600-000001000000}">
      <formula1>H13</formula1>
    </dataValidation>
    <dataValidation type="whole" operator="lessThanOrEqual" allowBlank="1" showInputMessage="1" showErrorMessage="1" sqref="Y13 Y15:Y16" xr:uid="{00000000-0002-0000-0600-000002000000}">
      <formula1>K13</formula1>
    </dataValidation>
    <dataValidation type="whole" operator="greaterThanOrEqual" allowBlank="1" showInputMessage="1" showErrorMessage="1" sqref="Q13:R13 H13:J13 N13 H15:J16 N15:N16 Q15:R16" xr:uid="{00000000-0002-0000-0600-000003000000}">
      <formula1>0</formula1>
    </dataValidation>
    <dataValidation type="textLength" operator="equal" allowBlank="1" showInputMessage="1" showErrorMessage="1" prompt="[A-Z][A-Z][A-Z][A-Z][A-Z][0-9][0-9][0-9][0-9][A-Z]_x000a__x000a_In absence of PAN write : ZZZZZ9999Z" sqref="G13 G15:G16" xr:uid="{00000000-0002-0000-0600-000004000000}">
      <formula1>10</formula1>
    </dataValidation>
    <dataValidation operator="greaterThanOrEqual" allowBlank="1" showInputMessage="1" showErrorMessage="1" sqref="M13 M15:M16" xr:uid="{00000000-0002-0000-0600-000005000000}"/>
  </dataValidations>
  <hyperlinks>
    <hyperlink ref="G18" location="'Shareholding Pattern'!F14" display="Total" xr:uid="{00000000-0004-0000-0600-000000000000}"/>
    <hyperlink ref="F18"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123825</xdr:colOff>
                    <xdr:row>14</xdr:row>
                    <xdr:rowOff>57150</xdr:rowOff>
                  </from>
                  <to>
                    <xdr:col>25</xdr:col>
                    <xdr:colOff>1066800</xdr:colOff>
                    <xdr:row>14</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123825</xdr:colOff>
                    <xdr:row>15</xdr:row>
                    <xdr:rowOff>57150</xdr:rowOff>
                  </from>
                  <to>
                    <xdr:col>25</xdr:col>
                    <xdr:colOff>1066800</xdr:colOff>
                    <xdr:row>15</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A1:XFC16"/>
  <sheetViews>
    <sheetView showGridLines="0" topLeftCell="D7" zoomScale="85" zoomScaleNormal="85" workbookViewId="0">
      <selection activeCell="F16" sqref="F16"/>
    </sheetView>
  </sheetViews>
  <sheetFormatPr defaultColWidth="0" defaultRowHeight="15"/>
  <cols>
    <col min="1" max="1" width="1.85546875" hidden="1" customWidth="1"/>
    <col min="2" max="2" width="2" hidden="1" customWidth="1"/>
    <col min="3" max="3" width="2.5703125" hidden="1" customWidth="1"/>
    <col min="4" max="4" width="2.710937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customWidth="1"/>
    <col min="22" max="22" width="9.42578125"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9.140625" hidden="1"/>
    <col min="16384" max="16384" width="4" hidden="1"/>
  </cols>
  <sheetData>
    <row r="1" spans="5:26" hidden="1">
      <c r="I1">
        <v>0</v>
      </c>
    </row>
    <row r="2" spans="5:26"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26" hidden="1"/>
    <row r="4" spans="5:26" hidden="1"/>
    <row r="5" spans="5:26" hidden="1"/>
    <row r="6" spans="5:26" hidden="1"/>
    <row r="9" spans="5:26"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07" t="s">
        <v>143</v>
      </c>
      <c r="T9" s="427" t="s">
        <v>107</v>
      </c>
      <c r="U9" s="427" t="s">
        <v>12</v>
      </c>
      <c r="V9" s="427"/>
      <c r="W9" s="427" t="s">
        <v>13</v>
      </c>
      <c r="X9" s="427"/>
      <c r="Y9" s="427" t="s">
        <v>14</v>
      </c>
      <c r="Z9" s="395" t="s">
        <v>1054</v>
      </c>
    </row>
    <row r="10" spans="5:26"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Y10" s="427"/>
      <c r="Z10" s="427"/>
    </row>
    <row r="11" spans="5:26" ht="78.75" customHeight="1">
      <c r="E11" s="430"/>
      <c r="F11" s="427"/>
      <c r="G11" s="427"/>
      <c r="H11" s="427"/>
      <c r="I11" s="427"/>
      <c r="J11" s="427"/>
      <c r="K11" s="427"/>
      <c r="L11" s="427"/>
      <c r="M11" s="35" t="s">
        <v>17</v>
      </c>
      <c r="N11" s="35" t="s">
        <v>18</v>
      </c>
      <c r="O11" s="35" t="s">
        <v>19</v>
      </c>
      <c r="P11" s="427"/>
      <c r="Q11" s="427"/>
      <c r="R11" s="430"/>
      <c r="S11" s="430"/>
      <c r="T11" s="427"/>
      <c r="U11" s="35" t="s">
        <v>20</v>
      </c>
      <c r="V11" s="45" t="s">
        <v>21</v>
      </c>
      <c r="W11" s="35" t="s">
        <v>20</v>
      </c>
      <c r="X11" s="35" t="s">
        <v>21</v>
      </c>
      <c r="Y11" s="427"/>
      <c r="Z11" s="427"/>
    </row>
    <row r="12" spans="5:26" ht="20.100000000000001" customHeight="1">
      <c r="E12" s="9" t="s">
        <v>80</v>
      </c>
      <c r="F12" s="461" t="s">
        <v>29</v>
      </c>
      <c r="G12" s="462"/>
      <c r="H12" s="33"/>
      <c r="I12" s="33"/>
      <c r="J12" s="33"/>
      <c r="K12" s="33"/>
      <c r="L12" s="33"/>
      <c r="M12" s="33"/>
      <c r="N12" s="33"/>
      <c r="O12" s="33"/>
      <c r="P12" s="33"/>
      <c r="Q12" s="33"/>
      <c r="R12" s="33"/>
      <c r="S12" s="33"/>
      <c r="T12" s="33"/>
      <c r="U12" s="33"/>
      <c r="V12" s="33"/>
      <c r="W12" s="33"/>
      <c r="X12" s="33"/>
      <c r="Y12" s="33"/>
      <c r="Z12" s="34"/>
    </row>
    <row r="13" spans="5:26" s="11" customFormat="1" ht="15" hidden="1" customHeight="1">
      <c r="E13" s="221"/>
      <c r="F13" s="88"/>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3"/>
    </row>
    <row r="14" spans="5:26"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26"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26"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f>
        <v/>
      </c>
      <c r="M16" s="38" t="str">
        <f>+IFERROR(IF(COUNT(M14:M15),ROUND(SUM(M14:M15),0),""),"")</f>
        <v/>
      </c>
      <c r="N16" s="38" t="str">
        <f>+IFERROR(IF(COUNT(N14:N15),ROUND(SUM(N14:N15),0),""),"")</f>
        <v/>
      </c>
      <c r="O16" s="55" t="str">
        <f>+IFERROR(IF(COUNT(M16:N16),ROUND(SUM(M16,N16),2),""),"")</f>
        <v/>
      </c>
      <c r="P16" s="17" t="str">
        <f>+IFERROR(IF(COUNT(O16),ROUND(O16/('Shareholding Pattern'!$P$58)*100,2),""),"")</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sheetData>
  <sheetProtection password="F884" sheet="1" objects="1" scenarios="1"/>
  <mergeCells count="20">
    <mergeCell ref="E9:E11"/>
    <mergeCell ref="F9:F11"/>
    <mergeCell ref="G9:G11"/>
    <mergeCell ref="H9:H11"/>
    <mergeCell ref="I9:I11"/>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s>
  <dataValidations count="6">
    <dataValidation type="whole" operator="lessThanOrEqual" allowBlank="1" showInputMessage="1" showErrorMessage="1" sqref="W13" xr:uid="{00000000-0002-0000-0700-000000000000}">
      <formula1>H13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Y13" xr:uid="{00000000-0002-0000-0700-000002000000}">
      <formula1>K13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H13:J13 M13:N13" xr:uid="{00000000-0002-0000-0700-000004000000}">
      <formula1>0</formula1>
    </dataValidation>
    <dataValidation type="decimal" operator="lessThanOrEqual" allowBlank="1" showInputMessage="1" showErrorMessage="1" sqref="L13" xr:uid="{00000000-0002-0000-0700-000005000000}">
      <formula1>1</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AR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customWidth="1"/>
    <col min="22" max="22" width="7.42578125" customWidth="1"/>
    <col min="23" max="23" width="15.42578125" hidden="1" customWidth="1"/>
    <col min="24" max="24" width="7.28515625" hidden="1" customWidth="1"/>
    <col min="25" max="25" width="15.42578125" customWidth="1"/>
    <col min="26" max="26" width="18" customWidth="1"/>
    <col min="27" max="27" width="4.28515625" customWidth="1"/>
    <col min="28" max="28" width="4.140625" customWidth="1"/>
    <col min="29" max="16384" width="13.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1054</v>
      </c>
    </row>
    <row r="3" spans="5:44" hidden="1"/>
    <row r="4" spans="5:44" hidden="1"/>
    <row r="5" spans="5:44" hidden="1"/>
    <row r="6" spans="5:44" hidden="1"/>
    <row r="7" spans="5:44">
      <c r="AR7" t="s">
        <v>927</v>
      </c>
    </row>
    <row r="8" spans="5:44">
      <c r="AR8" t="s">
        <v>928</v>
      </c>
    </row>
    <row r="9" spans="5:44" ht="29.25" customHeight="1">
      <c r="E9" s="428" t="s">
        <v>138</v>
      </c>
      <c r="F9" s="427" t="s">
        <v>137</v>
      </c>
      <c r="G9" s="427" t="s">
        <v>1</v>
      </c>
      <c r="H9" s="427" t="s">
        <v>3</v>
      </c>
      <c r="I9" s="427" t="s">
        <v>4</v>
      </c>
      <c r="J9" s="427" t="s">
        <v>5</v>
      </c>
      <c r="K9" s="427" t="s">
        <v>6</v>
      </c>
      <c r="L9" s="427" t="s">
        <v>7</v>
      </c>
      <c r="M9" s="427" t="s">
        <v>8</v>
      </c>
      <c r="N9" s="427"/>
      <c r="O9" s="427"/>
      <c r="P9" s="427"/>
      <c r="Q9" s="427" t="s">
        <v>9</v>
      </c>
      <c r="R9" s="428" t="s">
        <v>1087</v>
      </c>
      <c r="S9" s="428" t="s">
        <v>135</v>
      </c>
      <c r="T9" s="427" t="s">
        <v>107</v>
      </c>
      <c r="U9" s="427" t="s">
        <v>12</v>
      </c>
      <c r="V9" s="427"/>
      <c r="W9" s="427" t="s">
        <v>13</v>
      </c>
      <c r="X9" s="427"/>
      <c r="Y9" s="427" t="s">
        <v>14</v>
      </c>
      <c r="Z9" s="395" t="s">
        <v>1054</v>
      </c>
      <c r="AR9" t="s">
        <v>929</v>
      </c>
    </row>
    <row r="10" spans="5:44" ht="31.5" customHeight="1">
      <c r="E10" s="429"/>
      <c r="F10" s="427"/>
      <c r="G10" s="427"/>
      <c r="H10" s="427"/>
      <c r="I10" s="427"/>
      <c r="J10" s="427"/>
      <c r="K10" s="427"/>
      <c r="L10" s="427"/>
      <c r="M10" s="427" t="s">
        <v>15</v>
      </c>
      <c r="N10" s="427"/>
      <c r="O10" s="427"/>
      <c r="P10" s="427" t="s">
        <v>16</v>
      </c>
      <c r="Q10" s="427"/>
      <c r="R10" s="429"/>
      <c r="S10" s="429"/>
      <c r="T10" s="427"/>
      <c r="U10" s="427"/>
      <c r="V10" s="427"/>
      <c r="W10" s="427"/>
      <c r="X10" s="427"/>
      <c r="Y10" s="427"/>
      <c r="Z10" s="427"/>
      <c r="AR10" t="s">
        <v>930</v>
      </c>
    </row>
    <row r="11" spans="5:44" ht="78.75" customHeight="1">
      <c r="E11" s="430"/>
      <c r="F11" s="427"/>
      <c r="G11" s="427"/>
      <c r="H11" s="427"/>
      <c r="I11" s="427"/>
      <c r="J11" s="427"/>
      <c r="K11" s="427"/>
      <c r="L11" s="427"/>
      <c r="M11" s="44" t="s">
        <v>17</v>
      </c>
      <c r="N11" s="44" t="s">
        <v>18</v>
      </c>
      <c r="O11" s="44" t="s">
        <v>19</v>
      </c>
      <c r="P11" s="427"/>
      <c r="Q11" s="427"/>
      <c r="R11" s="430"/>
      <c r="S11" s="430"/>
      <c r="T11" s="427"/>
      <c r="U11" s="44" t="s">
        <v>20</v>
      </c>
      <c r="V11" s="44" t="s">
        <v>21</v>
      </c>
      <c r="W11" s="44" t="s">
        <v>20</v>
      </c>
      <c r="X11" s="44" t="s">
        <v>21</v>
      </c>
      <c r="Y11" s="427"/>
      <c r="Z11" s="427"/>
      <c r="AR11" t="s">
        <v>931</v>
      </c>
    </row>
    <row r="12" spans="5:44" ht="20.100000000000001"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10"/>
      <c r="G13" s="10"/>
      <c r="H13" s="16"/>
      <c r="I13" s="51"/>
      <c r="J13" s="51"/>
      <c r="K13" s="50" t="str">
        <f>+IFERROR(IF(COUNT(H13:J13),ROUND(SUM(H13:J13),0),""),"")</f>
        <v/>
      </c>
      <c r="L13" s="17" t="str">
        <f>+IFERROR(IF(COUNT(K13),ROUND(K13/'Shareholding Pattern'!$L$57*100,2),""),"")</f>
        <v/>
      </c>
      <c r="M13" s="315"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+IFERROR(IF(COUNT(U13),ROUND(SUM(U13)/SUM(H13)*100,2),""),0)</f>
        <v/>
      </c>
      <c r="W13" s="51"/>
      <c r="X13" s="17" t="str">
        <f>+IFERROR(IF(COUNT(W13),ROUND(SUM(W13)/SUM(H13)*100,2),""),0)</f>
        <v/>
      </c>
      <c r="Y13" s="16"/>
      <c r="Z13" s="324"/>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+IFERROR(IF(COUNT(U16),ROUND(SUM(U16)/SUM(H16)*100,2),""),0)</f>
        <v/>
      </c>
      <c r="W16" s="57" t="str">
        <f>+IFERROR(IF(COUNT(W14:W15),ROUND(SUM(W14:W15),0),""),"")</f>
        <v/>
      </c>
      <c r="X16" s="17" t="str">
        <f>+IFERROR(IF(COUNT(W16),ROUND(SUM(W16)/SUM(H16)*100,2),""),0)</f>
        <v/>
      </c>
      <c r="Y16" s="57" t="str">
        <f>+IFERROR(IF(COUNT(Y14:Y15),ROUND(SUM(Y14:Y15),0),""),"")</f>
        <v/>
      </c>
    </row>
  </sheetData>
  <sheetProtection password="F884" sheet="1" objects="1" scenarios="1"/>
  <mergeCells count="1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 ref="K9:K11"/>
    <mergeCell ref="L9:L11"/>
    <mergeCell ref="M9:P9"/>
  </mergeCells>
  <dataValidations count="5">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PAC_Public</vt:lpstr>
      <vt:lpstr>Unclaimed_Public</vt:lpstr>
      <vt:lpstr>TextBlock</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Soumya Dutta</cp:lastModifiedBy>
  <dcterms:created xsi:type="dcterms:W3CDTF">2015-12-16T12:56:50Z</dcterms:created>
  <dcterms:modified xsi:type="dcterms:W3CDTF">2022-04-18T10:58:21Z</dcterms:modified>
</cp:coreProperties>
</file>